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C:\Users\mzigmundova\Desktop\"/>
    </mc:Choice>
  </mc:AlternateContent>
  <xr:revisionPtr revIDLastSave="0" documentId="8_{841E83B3-CF7B-4E51-AA43-8FE2FB0DEACC}" xr6:coauthVersionLast="47" xr6:coauthVersionMax="47" xr10:uidLastSave="{00000000-0000-0000-0000-000000000000}"/>
  <bookViews>
    <workbookView xWindow="-120" yWindow="-120" windowWidth="29040" windowHeight="15840" xr2:uid="{00000000-000D-0000-FFFF-FFFF00000000}"/>
  </bookViews>
  <sheets>
    <sheet name="Kumulativní rozpočet projektu" sheetId="1" r:id="rId1"/>
    <sheet name="Kumulativní rozpočet projek (2)" sheetId="3" state="hidden" r:id="rId2"/>
    <sheet name="Pomocný" sheetId="2" r:id="rId3"/>
  </sheets>
  <externalReferences>
    <externalReference r:id="rId4"/>
  </externalReferences>
  <definedNames>
    <definedName name="Možnostvyřazení">'[1]hodnocení - ochranné nádrže'!$E$40,'[1]hodnocení - ochranné nádrže'!$E$43</definedName>
    <definedName name="Nazvy" localSheetId="1">'Kumulativní rozpočet projek (2)'!$B$3:$F$4</definedName>
    <definedName name="Nazvy">'Kumulativní rozpočet projektu'!$B$3:$F$4</definedName>
    <definedName name="_xlnm.Print_Area" localSheetId="1">'Kumulativní rozpočet projek (2)'!$A$1:$N$37</definedName>
    <definedName name="_xlnm.Print_Area" localSheetId="0">'Kumulativní rozpočet projektu'!$A$1:$N$41</definedName>
    <definedName name="Sběrné_dvory">'[1]interní checklist'!$H$183</definedName>
    <definedName name="vyřazení" localSheetId="1">'[1]hodnocení - ochranné nádrže'!#REF!,'[1]hodnocení - ochranné nádrže'!$D$40:$E$40,'[1]hodnocení - ochranné nádrže'!$D$43:$E$43</definedName>
    <definedName name="vyřazení">'[1]hodnocení - ochranné nádrže'!#REF!,'[1]hodnocení - ochranné nádrže'!$D$40:$E$40,'[1]hodnocení - ochranné nádrže'!$D$43:$E$43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 l="1"/>
  <c r="E32" i="1"/>
  <c r="L30" i="1"/>
  <c r="L29" i="1"/>
  <c r="L28" i="1"/>
  <c r="L26" i="1"/>
  <c r="L25" i="1"/>
  <c r="L22" i="1"/>
  <c r="L21" i="1"/>
  <c r="J23" i="1"/>
  <c r="E23" i="1"/>
  <c r="D23" i="1"/>
  <c r="I22" i="1"/>
  <c r="F22" i="1"/>
  <c r="F14" i="1"/>
  <c r="L14" i="1" s="1"/>
  <c r="F15" i="1"/>
  <c r="I15" i="1" s="1"/>
  <c r="F16" i="1"/>
  <c r="I16" i="1" s="1"/>
  <c r="F17" i="1"/>
  <c r="L17" i="1" s="1"/>
  <c r="J18" i="1"/>
  <c r="E18" i="1"/>
  <c r="D18" i="1"/>
  <c r="F20" i="1"/>
  <c r="L20" i="1" s="1"/>
  <c r="F21" i="1"/>
  <c r="I21" i="1" s="1"/>
  <c r="F28" i="1"/>
  <c r="K22" i="1" l="1"/>
  <c r="L16" i="1"/>
  <c r="K16" i="1" s="1"/>
  <c r="L15" i="1"/>
  <c r="I17" i="1"/>
  <c r="K17" i="1" s="1"/>
  <c r="I28" i="1"/>
  <c r="K28" i="1"/>
  <c r="I14" i="1"/>
  <c r="I20" i="1"/>
  <c r="J25" i="3"/>
  <c r="E25" i="3"/>
  <c r="D25" i="3"/>
  <c r="F24" i="3"/>
  <c r="F23" i="3"/>
  <c r="F22" i="3"/>
  <c r="F21" i="3"/>
  <c r="F20" i="3"/>
  <c r="F19" i="3"/>
  <c r="F18" i="3"/>
  <c r="F17" i="3"/>
  <c r="I17" i="3" s="1"/>
  <c r="J16" i="3"/>
  <c r="E16" i="3"/>
  <c r="D16" i="3"/>
  <c r="B28" i="3" s="1"/>
  <c r="B29" i="3" s="1"/>
  <c r="F15" i="3"/>
  <c r="F14" i="3"/>
  <c r="L14" i="3" s="1"/>
  <c r="F13" i="3"/>
  <c r="L13" i="3" s="1"/>
  <c r="F19" i="1"/>
  <c r="F24" i="1"/>
  <c r="L24" i="1" s="1"/>
  <c r="F25" i="1"/>
  <c r="F26" i="1"/>
  <c r="F27" i="1"/>
  <c r="L27" i="1" s="1"/>
  <c r="F29" i="1"/>
  <c r="F30" i="1"/>
  <c r="D31" i="1"/>
  <c r="D32" i="1" s="1"/>
  <c r="E31" i="1"/>
  <c r="J31" i="1"/>
  <c r="L18" i="1" l="1"/>
  <c r="K15" i="1"/>
  <c r="I19" i="1"/>
  <c r="I23" i="1" s="1"/>
  <c r="F23" i="1"/>
  <c r="K14" i="1"/>
  <c r="F18" i="1"/>
  <c r="I18" i="1"/>
  <c r="I27" i="1"/>
  <c r="I15" i="3"/>
  <c r="L15" i="3"/>
  <c r="L16" i="3" s="1"/>
  <c r="I21" i="3"/>
  <c r="L21" i="3"/>
  <c r="I26" i="1"/>
  <c r="I18" i="3"/>
  <c r="L18" i="3"/>
  <c r="I22" i="3"/>
  <c r="L22" i="3"/>
  <c r="I19" i="3"/>
  <c r="L19" i="3"/>
  <c r="I23" i="3"/>
  <c r="L23" i="3"/>
  <c r="I29" i="1"/>
  <c r="I20" i="3"/>
  <c r="L20" i="3"/>
  <c r="I24" i="3"/>
  <c r="L24" i="3"/>
  <c r="I30" i="1"/>
  <c r="I25" i="1"/>
  <c r="I24" i="1"/>
  <c r="I14" i="3"/>
  <c r="K14" i="3" s="1"/>
  <c r="F16" i="3"/>
  <c r="E26" i="3"/>
  <c r="I13" i="3"/>
  <c r="F25" i="3"/>
  <c r="J26" i="3"/>
  <c r="D26" i="3"/>
  <c r="F31" i="1"/>
  <c r="L19" i="1" l="1"/>
  <c r="C12" i="1"/>
  <c r="L31" i="1" s="1"/>
  <c r="F32" i="1"/>
  <c r="K18" i="3"/>
  <c r="L17" i="3"/>
  <c r="C11" i="3"/>
  <c r="I25" i="3"/>
  <c r="K15" i="3"/>
  <c r="K18" i="1"/>
  <c r="I31" i="1"/>
  <c r="I32" i="1" s="1"/>
  <c r="F26" i="3"/>
  <c r="I16" i="3"/>
  <c r="K13" i="3"/>
  <c r="C36" i="1" l="1"/>
  <c r="K16" i="3"/>
  <c r="I26" i="3"/>
  <c r="C32" i="3" s="1"/>
  <c r="L25" i="3"/>
  <c r="L26" i="3" s="1"/>
  <c r="K25" i="1"/>
  <c r="K24" i="1"/>
  <c r="K31" i="1" l="1"/>
  <c r="K20" i="1"/>
  <c r="K19" i="1"/>
  <c r="K21" i="1"/>
  <c r="K17" i="3"/>
  <c r="K23" i="1" l="1"/>
  <c r="K32" i="1" s="1"/>
  <c r="L23" i="1"/>
  <c r="L32" i="1" s="1"/>
  <c r="K26" i="1"/>
  <c r="K27" i="1" l="1"/>
  <c r="K19" i="3"/>
  <c r="K29" i="1" l="1"/>
  <c r="K21" i="3"/>
  <c r="K20" i="3"/>
  <c r="K30" i="1" l="1"/>
  <c r="C37" i="1" l="1"/>
  <c r="C38" i="1" s="1"/>
  <c r="K22" i="3"/>
  <c r="K23" i="3" l="1"/>
  <c r="K24" i="3" l="1"/>
  <c r="K25" i="3" s="1"/>
  <c r="K26" i="3" s="1"/>
  <c r="C33" i="3"/>
  <c r="C3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Bajer Pavel</author>
    <author>Matějka Jan</author>
    <author>Urban Lukas</author>
    <author>Prokop Tomas</author>
    <author>Rajnysova Romana</author>
  </authors>
  <commentList>
    <comment ref="C12" authorId="0" shapeId="0" xr:uid="{00000000-0006-0000-0000-000001000000}">
      <text>
        <r>
          <rPr>
            <b/>
            <sz val="9"/>
            <color indexed="81"/>
            <rFont val="Tahoma"/>
            <family val="2"/>
            <charset val="238"/>
          </rPr>
          <t xml:space="preserve">
9 % u projektů, jejichž celkové způsobilé přímé realizační výdaje nepřesahují 10 mil. Kč,
6 % u projektů, jejichž celkové způsobilé přímé realizační výdaje jsou vyšší než 10 mil. Kč.</t>
        </r>
      </text>
    </comment>
    <comment ref="J12" authorId="0" shapeId="0" xr:uid="{00000000-0006-0000-0000-000002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
Včetně alternativní investice u čl. 41 a 46 GBER
</t>
        </r>
      </text>
    </comment>
    <comment ref="K12" authorId="0" shapeId="0" xr:uid="{00000000-0006-0000-0000-000003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t>
        </r>
      </text>
    </comment>
    <comment ref="B17" authorId="1" shapeId="0" xr:uid="{00000000-0006-0000-0000-000004000000}">
      <text>
        <r>
          <rPr>
            <sz val="9"/>
            <color indexed="81"/>
            <rFont val="Tahoma"/>
            <family val="2"/>
            <charset val="238"/>
          </rPr>
          <t>Vedlejší rozpočtové náklady vynaložené v přímé souvislosti s realizací projektu stanovené v souladu s vyhláškou č. 169/2016 (např. geodetické práce, dokumentace skutečného provedení stavby, zařízení a zrušení staveniště, ztížené dopravní podmínky, provozní vlivy atp.) a vyvolané investice (např. výdaje na stavbu dočasných komunikací) vstupují do celkových nákladů akce posuzovaných dle Nákladů obvyklých opatření MŽP. Pokud nejsou pro dané opatření stanoveny NOO, pak VRN nesmí překročit 10 % ZRN dle ÚRS.</t>
        </r>
      </text>
    </comment>
    <comment ref="B18" authorId="2" shapeId="0" xr:uid="{00000000-0006-0000-0000-000005000000}">
      <text>
        <r>
          <rPr>
            <b/>
            <sz val="9"/>
            <color indexed="81"/>
            <rFont val="Tahoma"/>
            <family val="2"/>
            <charset val="238"/>
          </rPr>
          <t xml:space="preserve">
Přímé realizační výdaje jsou výdaje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19" authorId="3" shapeId="0" xr:uid="{00000000-0006-0000-0000-000006000000}">
      <text>
        <r>
          <rPr>
            <sz val="9"/>
            <color indexed="81"/>
            <rFont val="Tahoma"/>
            <family val="2"/>
            <charset val="238"/>
          </rPr>
          <t xml:space="preserve">
Výdaje na nákup nemovitosti, tj. pozemku, pozemku včetně stavby, která je jeho součástí, příp. stavby, která není součástí pozemku, jsou způsobilým výdajem v případě, že jsou splněny kumulativně následující podmínky:
-  pozemek bude oceněn znaleckým posudkem (nesmí být starší než 6 měsíců před datem podání žádosti o podporu) vyhotoveným znalcem dle zákona č. 151/1997 Sb., o oceňování majetku, ve znění pozdějších předpisů,
-  způsobilým výdajem je pořizovací cena, maximálně však do výše ceny zjištěné znaleckým posudkem, 
-  musí být v souladu s cíli projektu.
</t>
        </r>
      </text>
    </comment>
    <comment ref="B20" authorId="4" shapeId="0" xr:uid="{00000000-0006-0000-0000-000007000000}">
      <text>
        <r>
          <rPr>
            <sz val="9"/>
            <color indexed="81"/>
            <rFont val="Tahoma"/>
            <family val="2"/>
            <charset val="238"/>
          </rPr>
          <t xml:space="preserve">
Publicita projektu dle čl. 15 této výzvy, maximálně však 5 tis. Kč.</t>
        </r>
      </text>
    </comment>
    <comment ref="B23" authorId="2" shapeId="0" xr:uid="{54C4BA15-56BD-4218-A668-12DAA007D0CD}">
      <text>
        <r>
          <rPr>
            <b/>
            <sz val="9"/>
            <color indexed="81"/>
            <rFont val="Tahoma"/>
            <family val="2"/>
            <charset val="238"/>
          </rPr>
          <t xml:space="preserve">
Přímé realizační výdaje jsou výdaje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27" authorId="2" shapeId="0" xr:uid="{00000000-0006-0000-0000-000008000000}">
      <text>
        <r>
          <rPr>
            <b/>
            <sz val="9"/>
            <color indexed="81"/>
            <rFont val="Tahoma"/>
            <family val="2"/>
            <charset val="238"/>
          </rPr>
          <t>Maximální způsobilá částka, kterou lze na zpracování žádosti nárokovat činí 30 000 Kč bez DPH.</t>
        </r>
      </text>
    </comment>
    <comment ref="L31" authorId="1" shapeId="0" xr:uid="{441D0D12-11E9-4585-A7A4-9A5FDF5FA4A8}">
      <text>
        <r>
          <rPr>
            <b/>
            <sz val="9"/>
            <color indexed="81"/>
            <rFont val="Tahoma"/>
            <family val="2"/>
            <charset val="238"/>
          </rPr>
          <t>Způsobilé výdaje upravené na příslušný procentní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Bajer Pavel</author>
    <author>Urban Lukas</author>
    <author>Prokop Tomas</author>
  </authors>
  <commentList>
    <comment ref="C11" authorId="0" shapeId="0" xr:uid="{00000000-0006-0000-0100-000001000000}">
      <text>
        <r>
          <rPr>
            <b/>
            <sz val="9"/>
            <color indexed="81"/>
            <rFont val="Tahoma"/>
            <family val="2"/>
            <charset val="238"/>
          </rPr>
          <t xml:space="preserve">
10 % u projektů, jejichž celkové způsobilé přímé realizační výdaje nepřesahují 1 mil. Kč,
8 % u projektů, jejichž celkové způsobilé přímé realizační výdaje nepřesahují 3 mil. Kč,
7 % u projektů, jejichž celkové způsobilé přímé realizační výdaje nepřesahují 10 mil. Kč,
6 % u projektů, jejichž celkové způsobilé přímé realizační výdaje jsou vyšší než 10 mil. Kč.</t>
        </r>
      </text>
    </comment>
    <comment ref="J11" authorId="0" shapeId="0" xr:uid="{00000000-0006-0000-0100-000002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
Včetně alternativní investice u čl. 41 a 46 GBER
</t>
        </r>
      </text>
    </comment>
    <comment ref="K11" authorId="0" shapeId="0" xr:uid="{00000000-0006-0000-0100-000003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t>
        </r>
      </text>
    </comment>
    <comment ref="B16" authorId="1" shapeId="0" xr:uid="{00000000-0006-0000-0100-000004000000}">
      <text>
        <r>
          <rPr>
            <b/>
            <sz val="9"/>
            <color indexed="81"/>
            <rFont val="Tahoma"/>
            <family val="2"/>
            <charset val="238"/>
          </rPr>
          <t xml:space="preserve">
Přímé realizační výdaje jsou výdaje dle jednotlivých prioritních os přímo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17" authorId="2" shapeId="0" xr:uid="{00000000-0006-0000-0100-000005000000}">
      <text>
        <r>
          <rPr>
            <sz val="9"/>
            <color indexed="81"/>
            <rFont val="Tahoma"/>
            <family val="2"/>
            <charset val="238"/>
          </rPr>
          <t xml:space="preserve">
Výdaje na nákup nemovitosti, tj. pozemku, pozemku včetně stavby, která je jeho součástí, příp. stavby, která není součástí pozemku, jsou způsobilým výdajem v případě, že jsou splněny kumulativně následující podmínky:
-  pořizovací cena nemovitosti může být započtena maximálně do výše 10 % celkových způsobilých přímých realizačních výdajů na projekt,
-  pozemek bude oceněn znaleckým posudkem (nesmí být starší než 6 měsíců před datem podání žádosti o podporu z OPŽP) vyhotoveným znalcem dle zákona č. 151/1997 Sb., o oceňování majetku, ve znění pozdějších předpisů,
-  způsobilým výdajem je pořizovací cena, maximálně však do výše ceny zjištěné znaleckým posudkem, 
-  musí být v souladu s cíli projektu.
</t>
        </r>
      </text>
    </comment>
    <comment ref="B18" authorId="0" shapeId="0" xr:uid="{00000000-0006-0000-0100-000006000000}">
      <text>
        <r>
          <rPr>
            <b/>
            <sz val="9"/>
            <color indexed="81"/>
            <rFont val="Tahoma"/>
            <family val="2"/>
            <charset val="238"/>
          </rPr>
          <t xml:space="preserve">
Max. způsobilé výdaje na propagační opatření:
- plakát (příp. samolepicí plakát nebo plakát + menší samolepky): 2000 Kč,
- velkoplošný panel: 15 000 Kč,
- pamětní deska: 5000 Kč,
- slavnostní zahájení a ukončení u projektů nad 50 mil. eur: 50 000 Kč.
Způsobilost propagace je dále upravena v kapitole D1 Pravidel pro žadatele a příjemce.</t>
        </r>
      </text>
    </comment>
    <comment ref="B22" authorId="1" shapeId="0" xr:uid="{00000000-0006-0000-0100-000007000000}">
      <text>
        <r>
          <rPr>
            <b/>
            <sz val="9"/>
            <color indexed="81"/>
            <rFont val="Tahoma"/>
            <family val="2"/>
            <charset val="238"/>
          </rPr>
          <t>Dle Pravidel pro žadatele a příjemce je maximální způsobilá částka, kterou lze na zpracování
žádosti nárokovat, 30 000 Kč bez DPH.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Paly Daniel</author>
  </authors>
  <commentList>
    <comment ref="A18" authorId="0" shapeId="0" xr:uid="{00000000-0006-0000-0200-000001000000}">
      <text>
        <r>
          <rPr>
            <b/>
            <sz val="9"/>
            <color indexed="81"/>
            <rFont val="Tahoma"/>
            <family val="2"/>
            <charset val="238"/>
          </rPr>
          <t>Paly Daniel:</t>
        </r>
        <r>
          <rPr>
            <sz val="9"/>
            <color indexed="81"/>
            <rFont val="Tahoma"/>
            <family val="2"/>
            <charset val="238"/>
          </rPr>
          <t xml:space="preserve">
List 1
</t>
        </r>
      </text>
    </comment>
    <comment ref="B18" authorId="0" shapeId="0" xr:uid="{00000000-0006-0000-0200-000002000000}">
      <text>
        <r>
          <rPr>
            <b/>
            <sz val="9"/>
            <color indexed="81"/>
            <rFont val="Tahoma"/>
            <family val="2"/>
            <charset val="238"/>
          </rPr>
          <t>Paly Daniel:</t>
        </r>
        <r>
          <rPr>
            <sz val="9"/>
            <color indexed="81"/>
            <rFont val="Tahoma"/>
            <family val="2"/>
            <charset val="238"/>
          </rPr>
          <t xml:space="preserve">
K Více specifickým cílům
</t>
        </r>
      </text>
    </comment>
    <comment ref="A19" authorId="0" shapeId="0" xr:uid="{00000000-0006-0000-0200-000003000000}">
      <text>
        <r>
          <rPr>
            <b/>
            <sz val="9"/>
            <color indexed="81"/>
            <rFont val="Tahoma"/>
            <family val="2"/>
            <charset val="238"/>
          </rPr>
          <t>Paly Daniel:</t>
        </r>
        <r>
          <rPr>
            <sz val="9"/>
            <color indexed="81"/>
            <rFont val="Tahoma"/>
            <family val="2"/>
            <charset val="238"/>
          </rPr>
          <t xml:space="preserve">
List 2
</t>
        </r>
      </text>
    </comment>
  </commentList>
</comments>
</file>

<file path=xl/sharedStrings.xml><?xml version="1.0" encoding="utf-8"?>
<sst xmlns="http://schemas.openxmlformats.org/spreadsheetml/2006/main" count="91" uniqueCount="63">
  <si>
    <t>Celkové nezpůsobilé výdaje projektu</t>
  </si>
  <si>
    <t>Celkové způsobilé výdaje projektu</t>
  </si>
  <si>
    <t>Celkové výdaje projektu</t>
  </si>
  <si>
    <t>Komentář k nezpůsobilým výdajům stanoveným žadatelem:</t>
  </si>
  <si>
    <t>Celkem</t>
  </si>
  <si>
    <t xml:space="preserve">Celkem </t>
  </si>
  <si>
    <t>manažerské řízení</t>
  </si>
  <si>
    <t>Výběrové řízení</t>
  </si>
  <si>
    <t>Žádost</t>
  </si>
  <si>
    <t>Autorský dozor</t>
  </si>
  <si>
    <t>Technický dozor</t>
  </si>
  <si>
    <t>Projektová dok. / studie / analýza</t>
  </si>
  <si>
    <t>Projektová příprava</t>
  </si>
  <si>
    <t>Propagace</t>
  </si>
  <si>
    <t>nákup nemovitost</t>
  </si>
  <si>
    <t>Celkem (Přímé realizační výdaje)</t>
  </si>
  <si>
    <t>realizace</t>
  </si>
  <si>
    <t>Způsobilé výdaje po zohlednění limitů způsobilých výdajů a způsobilosti DPH</t>
  </si>
  <si>
    <t>Nezpůsobilá část celkem</t>
  </si>
  <si>
    <t>Nezpůsobilá část celkových výdajů stanovená žadatelem (bez DPH)</t>
  </si>
  <si>
    <t>Cena s DPH</t>
  </si>
  <si>
    <t>procento DPH [%]</t>
  </si>
  <si>
    <t>Cena bez DPH</t>
  </si>
  <si>
    <t>neinvestiční bez DPH</t>
  </si>
  <si>
    <t>investiční bez DPH</t>
  </si>
  <si>
    <t>Procentní výše způsob. výdajů na projektovou přípravu</t>
  </si>
  <si>
    <t>Souhrnný rozpočet</t>
  </si>
  <si>
    <t>DPH:</t>
  </si>
  <si>
    <t>Specifický cíl/aktivita:</t>
  </si>
  <si>
    <t>Důležité informace jsou označeny červeným trojúhelníkem v pravém horním rohu buněk.</t>
  </si>
  <si>
    <t>Editovat pouze zelená pole!</t>
  </si>
  <si>
    <t>Název projektu:</t>
  </si>
  <si>
    <t>Instrukce:</t>
  </si>
  <si>
    <t>Název žadatele:</t>
  </si>
  <si>
    <t xml:space="preserve">                             KUMULATIVNÍ ROZPOČET (KR) PROJEKTU</t>
  </si>
  <si>
    <t>1.3.1 - Zprůtočnění nebo zvýšení retenčního potenciálu koryt vodních toků a přilehlých niv, zlepšení přirozených rozlivů</t>
  </si>
  <si>
    <t>1.4.3 - Budování a rozšíření varovných, hlásných, předpovědních a výstražných systémů na lokální úrovni, digitální povodňové plány</t>
  </si>
  <si>
    <t>1.4 - Podpořit preventivní protipovodňová opatření</t>
  </si>
  <si>
    <t>Specifický cíl</t>
  </si>
  <si>
    <t>LVVS</t>
  </si>
  <si>
    <t>DPP</t>
  </si>
  <si>
    <t>Výše dotace dle výpočtu</t>
  </si>
  <si>
    <t>Výše dotace po zaokrouhlení</t>
  </si>
  <si>
    <t>1.5 - Udržitelné a efektivní hospodaření s vodou v obcích (financováno z NPO)</t>
  </si>
  <si>
    <t>1.8 - Zajištění povodňové ochrany intravilánu (financováno z NPO)</t>
  </si>
  <si>
    <t>1.5.E - Hospodaření se srážkovými vodami v intravilánu obcí</t>
  </si>
  <si>
    <t>1.8.A - Realizace protipovodňových opatření s širokým využitím přírodě blízkých prvků v urbanizovaném území</t>
  </si>
  <si>
    <t>Investiční bez DPH</t>
  </si>
  <si>
    <t>Neinvestiční bez DPH</t>
  </si>
  <si>
    <t>Procento DPH [%]</t>
  </si>
  <si>
    <t>Realizace</t>
  </si>
  <si>
    <t>Stavební objekty</t>
  </si>
  <si>
    <t>Nákup nemovitosti</t>
  </si>
  <si>
    <t>Manažerské řízení</t>
  </si>
  <si>
    <t>Podoblast:</t>
  </si>
  <si>
    <t>Podporovaná aktivita:</t>
  </si>
  <si>
    <t xml:space="preserve">1.9 Zadržování vody v krajině a v městských oblastech </t>
  </si>
  <si>
    <t xml:space="preserve">1.9.A Adaptace vodních, nelesních a lesních ekosystémů na změnu klimatu </t>
  </si>
  <si>
    <t>VRN</t>
  </si>
  <si>
    <t>BOZP</t>
  </si>
  <si>
    <t>NOO:</t>
  </si>
  <si>
    <t>Ostatní</t>
  </si>
  <si>
    <t>Celkem (Ostatní)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</si>
</sst>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 _K_č"/>
  </numFmts>
  <fonts count="1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
      <b/>
      <sz val="16"/>
      <color theme="1"/>
      <name val="Calibri"/>
      <family val="2"/>
      <charset val="238"/>
      <scheme val="minor"/>
    </font>
    <font>
      <i/>
      <sz val="11"/>
      <color theme="1"/>
      <name val="Calibri"/>
      <family val="2"/>
      <charset val="238"/>
      <scheme val="minor"/>
    </font>
    <font>
      <b/>
      <i/>
      <sz val="11"/>
      <color theme="1"/>
      <name val="Calibri"/>
      <family val="2"/>
      <charset val="238"/>
      <scheme val="minor"/>
    </font>
    <font>
      <sz val="36"/>
      <color theme="1"/>
      <name val="Calibri"/>
      <family val="2"/>
      <charset val="238"/>
      <scheme val="minor"/>
    </font>
    <font>
      <b/>
      <sz val="9"/>
      <color indexed="81"/>
      <name val="Tahoma"/>
      <family val="2"/>
      <charset val="238"/>
    </font>
    <font>
      <sz val="9"/>
      <color indexed="81"/>
      <name val="Tahoma"/>
      <family val="2"/>
      <charset val="238"/>
    </font>
    <font>
      <sz val="8"/>
      <color rgb="FF000000"/>
      <name val="Tahoma"/>
      <family val="2"/>
      <charset val="238"/>
    </font>
    <font>
      <sz val="16"/>
      <color theme="1"/>
      <name val="Calibri"/>
      <family val="2"/>
      <charset val="238"/>
      <scheme val="minor"/>
    </font>
    <font>
      <b/>
      <sz val="12"/>
      <name val="Calibri"/>
      <family val="2"/>
      <charset val="238"/>
      <scheme val="minor"/>
    </font>
    <font>
      <sz val="10"/>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FF66"/>
        <bgColor indexed="64"/>
      </patternFill>
    </fill>
    <fill>
      <patternFill patternType="solid">
        <fgColor rgb="FFFFFF00"/>
        <bgColor indexed="64"/>
      </patternFill>
    </fill>
  </fills>
  <borders count="2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s>
  <cellStyleXfs count="1">
    <xf numFmtId="0" fontId="0" fillId="0" borderId="0"/>
  </cellStyleXfs>
  <cellXfs count="167">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164" fontId="1" fillId="0" borderId="1" xfId="0" applyNumberFormat="1" applyFont="1" applyBorder="1" applyAlignment="1">
      <alignmen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164" fontId="1" fillId="0" borderId="4" xfId="0" applyNumberFormat="1" applyFont="1" applyBorder="1" applyAlignment="1">
      <alignmen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164" fontId="1" fillId="0" borderId="0" xfId="0" applyNumberFormat="1" applyFont="1" applyAlignment="1">
      <alignment vertical="top"/>
    </xf>
    <xf numFmtId="164" fontId="1" fillId="0" borderId="6" xfId="0" applyNumberFormat="1" applyFont="1" applyBorder="1" applyAlignment="1">
      <alignment vertical="top"/>
    </xf>
    <xf numFmtId="164" fontId="1" fillId="0" borderId="0" xfId="0" applyNumberFormat="1" applyFont="1"/>
    <xf numFmtId="165" fontId="3" fillId="0" borderId="12" xfId="0" applyNumberFormat="1" applyFont="1" applyBorder="1" applyAlignment="1">
      <alignment horizontal="right"/>
    </xf>
    <xf numFmtId="165" fontId="0" fillId="0" borderId="11" xfId="0" applyNumberFormat="1" applyBorder="1" applyAlignment="1">
      <alignment horizontal="right"/>
    </xf>
    <xf numFmtId="165" fontId="0" fillId="0" borderId="12" xfId="0" applyNumberFormat="1" applyBorder="1" applyAlignment="1">
      <alignment horizontal="right"/>
    </xf>
    <xf numFmtId="165" fontId="0" fillId="3" borderId="11" xfId="0" applyNumberFormat="1" applyFill="1" applyBorder="1" applyAlignment="1">
      <alignment horizontal="right"/>
    </xf>
    <xf numFmtId="0" fontId="0" fillId="0" borderId="9" xfId="0" applyBorder="1"/>
    <xf numFmtId="0" fontId="0" fillId="0" borderId="11" xfId="0" applyBorder="1"/>
    <xf numFmtId="165" fontId="0" fillId="3" borderId="5" xfId="0" applyNumberFormat="1" applyFill="1" applyBorder="1" applyAlignment="1">
      <alignment horizontal="right"/>
    </xf>
    <xf numFmtId="165" fontId="0" fillId="2" borderId="5" xfId="0" applyNumberFormat="1" applyFill="1" applyBorder="1" applyAlignment="1" applyProtection="1">
      <alignment horizontal="right"/>
      <protection locked="0"/>
    </xf>
    <xf numFmtId="165" fontId="0" fillId="0" borderId="14" xfId="0" applyNumberFormat="1" applyBorder="1" applyAlignment="1">
      <alignment horizontal="right"/>
    </xf>
    <xf numFmtId="165" fontId="2" fillId="2" borderId="4" xfId="0" applyNumberFormat="1" applyFont="1" applyFill="1" applyBorder="1" applyAlignment="1" applyProtection="1">
      <alignment horizontal="right"/>
      <protection locked="0"/>
    </xf>
    <xf numFmtId="165" fontId="0" fillId="0" borderId="15" xfId="0" applyNumberFormat="1" applyBorder="1" applyAlignment="1">
      <alignment horizontal="right"/>
    </xf>
    <xf numFmtId="165" fontId="0" fillId="3" borderId="8" xfId="0" applyNumberFormat="1" applyFill="1" applyBorder="1" applyAlignment="1">
      <alignment horizontal="right"/>
    </xf>
    <xf numFmtId="165" fontId="0" fillId="3" borderId="2" xfId="0" applyNumberFormat="1" applyFill="1" applyBorder="1" applyAlignment="1">
      <alignment horizontal="right"/>
    </xf>
    <xf numFmtId="165" fontId="0" fillId="2" borderId="13" xfId="0" applyNumberFormat="1" applyFill="1" applyBorder="1" applyAlignment="1" applyProtection="1">
      <alignment horizontal="right"/>
      <protection locked="0"/>
    </xf>
    <xf numFmtId="165" fontId="0" fillId="0" borderId="13" xfId="0" applyNumberFormat="1" applyBorder="1" applyAlignment="1">
      <alignment horizontal="right"/>
    </xf>
    <xf numFmtId="165" fontId="0" fillId="2" borderId="14" xfId="0" applyNumberFormat="1" applyFill="1" applyBorder="1" applyAlignment="1" applyProtection="1">
      <alignment horizontal="right"/>
      <protection locked="0"/>
    </xf>
    <xf numFmtId="165" fontId="0" fillId="0" borderId="5" xfId="0" applyNumberFormat="1" applyBorder="1" applyAlignment="1">
      <alignment horizontal="right"/>
    </xf>
    <xf numFmtId="165" fontId="0" fillId="3" borderId="4" xfId="0" applyNumberFormat="1" applyFill="1" applyBorder="1" applyAlignment="1">
      <alignment horizontal="right"/>
    </xf>
    <xf numFmtId="165" fontId="0" fillId="2" borderId="4" xfId="0" applyNumberFormat="1" applyFill="1" applyBorder="1" applyAlignment="1" applyProtection="1">
      <alignment horizontal="right"/>
      <protection locked="0"/>
    </xf>
    <xf numFmtId="165" fontId="0" fillId="3" borderId="12" xfId="0" applyNumberFormat="1" applyFill="1" applyBorder="1" applyAlignment="1">
      <alignment horizontal="right"/>
    </xf>
    <xf numFmtId="165" fontId="0" fillId="0" borderId="12" xfId="0" applyNumberFormat="1" applyBorder="1" applyAlignment="1" applyProtection="1">
      <alignment horizontal="right"/>
      <protection locked="0"/>
    </xf>
    <xf numFmtId="165" fontId="0" fillId="3" borderId="0" xfId="0" applyNumberFormat="1" applyFill="1" applyAlignment="1">
      <alignment horizontal="right"/>
    </xf>
    <xf numFmtId="165" fontId="0" fillId="2" borderId="1" xfId="0" applyNumberFormat="1" applyFill="1" applyBorder="1" applyAlignment="1" applyProtection="1">
      <alignment horizontal="right"/>
      <protection locked="0"/>
    </xf>
    <xf numFmtId="165" fontId="0" fillId="3" borderId="14" xfId="0" applyNumberFormat="1" applyFill="1" applyBorder="1" applyAlignment="1">
      <alignment horizontal="right"/>
    </xf>
    <xf numFmtId="165" fontId="0" fillId="3" borderId="15" xfId="0" applyNumberFormat="1" applyFill="1" applyBorder="1" applyAlignment="1">
      <alignment horizontal="right"/>
    </xf>
    <xf numFmtId="165" fontId="0" fillId="0" borderId="0" xfId="0" applyNumberFormat="1" applyAlignment="1">
      <alignment horizontal="right"/>
    </xf>
    <xf numFmtId="0" fontId="5" fillId="0" borderId="0" xfId="0" applyFont="1"/>
    <xf numFmtId="0" fontId="6"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 fillId="0" borderId="0" xfId="0" applyFont="1"/>
    <xf numFmtId="0" fontId="3" fillId="0" borderId="0" xfId="0" applyFont="1"/>
    <xf numFmtId="0" fontId="1" fillId="0" borderId="0" xfId="0" applyFont="1" applyAlignment="1" applyProtection="1">
      <alignment wrapText="1"/>
      <protection locked="0"/>
    </xf>
    <xf numFmtId="0" fontId="0" fillId="0" borderId="0" xfId="0" applyProtection="1">
      <protection locked="0"/>
    </xf>
    <xf numFmtId="0" fontId="2" fillId="0" borderId="0" xfId="0" applyFont="1" applyProtection="1">
      <protection locked="0"/>
    </xf>
    <xf numFmtId="0" fontId="14" fillId="3" borderId="0" xfId="0" applyFont="1" applyFill="1"/>
    <xf numFmtId="0" fontId="14" fillId="0" borderId="0" xfId="0" applyFont="1"/>
    <xf numFmtId="14" fontId="14" fillId="0" borderId="0" xfId="0" applyNumberFormat="1" applyFont="1"/>
    <xf numFmtId="0" fontId="1" fillId="2" borderId="0" xfId="0" applyFont="1" applyFill="1" applyAlignment="1">
      <alignment wrapText="1"/>
    </xf>
    <xf numFmtId="0" fontId="1" fillId="2" borderId="0" xfId="0" applyFont="1" applyFill="1" applyAlignment="1" applyProtection="1">
      <alignment wrapText="1"/>
      <protection locked="0"/>
    </xf>
    <xf numFmtId="165" fontId="0" fillId="4" borderId="12" xfId="0" applyNumberFormat="1" applyFill="1" applyBorder="1" applyAlignment="1">
      <alignment horizontal="right"/>
    </xf>
    <xf numFmtId="0" fontId="0" fillId="4" borderId="11" xfId="0" applyFill="1" applyBorder="1"/>
    <xf numFmtId="0" fontId="0" fillId="4" borderId="9" xfId="0" applyFill="1" applyBorder="1"/>
    <xf numFmtId="165" fontId="0" fillId="4" borderId="11" xfId="0" applyNumberFormat="1" applyFill="1" applyBorder="1" applyAlignment="1">
      <alignment horizontal="right"/>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3" fillId="0" borderId="11" xfId="0" applyFont="1" applyBorder="1" applyAlignment="1">
      <alignment horizontal="left"/>
    </xf>
    <xf numFmtId="0" fontId="3" fillId="0" borderId="10" xfId="0" applyFont="1" applyBorder="1" applyAlignment="1">
      <alignment horizontal="left"/>
    </xf>
    <xf numFmtId="0" fontId="3" fillId="0" borderId="9" xfId="0" applyFont="1" applyBorder="1" applyAlignment="1">
      <alignment horizontal="left"/>
    </xf>
    <xf numFmtId="0" fontId="0" fillId="2" borderId="5" xfId="0" applyFill="1" applyBorder="1" applyAlignment="1">
      <alignment horizontal="left"/>
    </xf>
    <xf numFmtId="0" fontId="0" fillId="2" borderId="4" xfId="0" applyFill="1" applyBorder="1" applyAlignment="1">
      <alignment horizontal="left"/>
    </xf>
    <xf numFmtId="165" fontId="0" fillId="0" borderId="0" xfId="0" applyNumberFormat="1" applyAlignment="1">
      <alignment horizontal="right"/>
    </xf>
    <xf numFmtId="165" fontId="0" fillId="0" borderId="4" xfId="0" applyNumberFormat="1" applyBorder="1" applyAlignment="1">
      <alignment horizontal="right"/>
    </xf>
    <xf numFmtId="3" fontId="0" fillId="2" borderId="5" xfId="0" applyNumberFormat="1" applyFill="1" applyBorder="1" applyAlignment="1" applyProtection="1">
      <alignment horizontal="center"/>
      <protection locked="0"/>
    </xf>
    <xf numFmtId="3" fontId="0" fillId="2" borderId="4" xfId="0" applyNumberFormat="1" applyFill="1" applyBorder="1" applyAlignment="1" applyProtection="1">
      <alignment horizontal="center"/>
      <protection locked="0"/>
    </xf>
    <xf numFmtId="165" fontId="0" fillId="0" borderId="3" xfId="0" applyNumberFormat="1" applyBorder="1" applyAlignment="1">
      <alignment horizontal="right"/>
    </xf>
    <xf numFmtId="165" fontId="0" fillId="0" borderId="2" xfId="0" applyNumberFormat="1" applyBorder="1" applyAlignment="1">
      <alignment horizontal="right"/>
    </xf>
    <xf numFmtId="165" fontId="0" fillId="0" borderId="1" xfId="0" applyNumberFormat="1" applyBorder="1" applyAlignment="1">
      <alignment horizontal="right"/>
    </xf>
    <xf numFmtId="3" fontId="0" fillId="2" borderId="3" xfId="0" applyNumberFormat="1"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165" fontId="0" fillId="0" borderId="5" xfId="0" applyNumberFormat="1" applyBorder="1" applyAlignment="1">
      <alignment horizontal="right"/>
    </xf>
    <xf numFmtId="165" fontId="0" fillId="4" borderId="11" xfId="0" applyNumberFormat="1" applyFill="1" applyBorder="1" applyAlignment="1">
      <alignment horizontal="right"/>
    </xf>
    <xf numFmtId="0" fontId="0" fillId="0" borderId="9" xfId="0" applyBorder="1" applyAlignment="1">
      <alignment horizontal="right"/>
    </xf>
    <xf numFmtId="0" fontId="0" fillId="0" borderId="5" xfId="0" applyBorder="1" applyAlignment="1">
      <alignment horizontal="left" vertical="center"/>
    </xf>
    <xf numFmtId="0" fontId="0" fillId="0" borderId="4" xfId="0" applyBorder="1" applyAlignment="1">
      <alignment horizontal="left" vertical="center"/>
    </xf>
    <xf numFmtId="165" fontId="0" fillId="4" borderId="10" xfId="0" applyNumberFormat="1" applyFill="1" applyBorder="1" applyAlignment="1">
      <alignment horizontal="right"/>
    </xf>
    <xf numFmtId="165" fontId="0" fillId="4" borderId="9" xfId="0" applyNumberFormat="1" applyFill="1" applyBorder="1" applyAlignment="1">
      <alignment horizontal="right"/>
    </xf>
    <xf numFmtId="0" fontId="0" fillId="0" borderId="1" xfId="0" applyBorder="1" applyAlignment="1">
      <alignment horizontal="center"/>
    </xf>
    <xf numFmtId="3" fontId="0" fillId="4" borderId="11" xfId="0" applyNumberFormat="1" applyFill="1" applyBorder="1" applyAlignment="1">
      <alignment horizontal="center"/>
    </xf>
    <xf numFmtId="3" fontId="0" fillId="4" borderId="9" xfId="0" applyNumberFormat="1" applyFill="1" applyBorder="1" applyAlignment="1">
      <alignment horizontal="center"/>
    </xf>
    <xf numFmtId="0" fontId="0" fillId="0" borderId="5" xfId="0" applyBorder="1" applyAlignment="1">
      <alignment horizontal="left"/>
    </xf>
    <xf numFmtId="0" fontId="0" fillId="0" borderId="4" xfId="0" applyBorder="1" applyAlignment="1">
      <alignment horizontal="left"/>
    </xf>
    <xf numFmtId="0" fontId="0" fillId="0" borderId="4" xfId="0" applyBorder="1" applyAlignment="1">
      <alignment horizontal="center"/>
    </xf>
    <xf numFmtId="0" fontId="0" fillId="2" borderId="5"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0" fontId="0" fillId="0" borderId="8"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65" fontId="0" fillId="0" borderId="8" xfId="0" applyNumberFormat="1" applyBorder="1" applyAlignment="1">
      <alignment horizontal="right"/>
    </xf>
    <xf numFmtId="165" fontId="0" fillId="0" borderId="7" xfId="0" applyNumberFormat="1" applyBorder="1" applyAlignment="1">
      <alignment horizontal="right"/>
    </xf>
    <xf numFmtId="165" fontId="0" fillId="0" borderId="6" xfId="0" applyNumberFormat="1" applyBorder="1" applyAlignment="1">
      <alignment horizontal="right"/>
    </xf>
    <xf numFmtId="3" fontId="3" fillId="0" borderId="11" xfId="0" applyNumberFormat="1" applyFont="1" applyBorder="1" applyAlignment="1">
      <alignment horizontal="center"/>
    </xf>
    <xf numFmtId="3" fontId="3" fillId="0" borderId="9" xfId="0" applyNumberFormat="1" applyFont="1" applyBorder="1" applyAlignment="1">
      <alignment horizontal="center"/>
    </xf>
    <xf numFmtId="165" fontId="0" fillId="5" borderId="5" xfId="0" applyNumberFormat="1" applyFill="1" applyBorder="1" applyAlignment="1">
      <alignment horizontal="right"/>
    </xf>
    <xf numFmtId="165" fontId="0" fillId="5" borderId="0" xfId="0" applyNumberFormat="1" applyFill="1" applyAlignment="1">
      <alignment horizontal="right"/>
    </xf>
    <xf numFmtId="165" fontId="0" fillId="5" borderId="4" xfId="0" applyNumberFormat="1" applyFill="1" applyBorder="1" applyAlignment="1">
      <alignment horizontal="right"/>
    </xf>
    <xf numFmtId="165" fontId="3" fillId="0" borderId="11" xfId="0" applyNumberFormat="1" applyFont="1" applyBorder="1" applyAlignment="1">
      <alignment horizontal="right"/>
    </xf>
    <xf numFmtId="165" fontId="3" fillId="0" borderId="10" xfId="0" applyNumberFormat="1" applyFont="1" applyBorder="1" applyAlignment="1">
      <alignment horizontal="right"/>
    </xf>
    <xf numFmtId="165" fontId="3" fillId="0" borderId="9" xfId="0" applyNumberFormat="1" applyFont="1" applyBorder="1" applyAlignment="1">
      <alignment horizontal="right"/>
    </xf>
    <xf numFmtId="3" fontId="0" fillId="2" borderId="8" xfId="0" applyNumberFormat="1" applyFill="1" applyBorder="1" applyAlignment="1" applyProtection="1">
      <alignment horizontal="center"/>
      <protection locked="0"/>
    </xf>
    <xf numFmtId="3" fontId="0" fillId="2" borderId="6" xfId="0" applyNumberFormat="1" applyFill="1" applyBorder="1" applyAlignment="1" applyProtection="1">
      <alignment horizontal="center"/>
      <protection locked="0"/>
    </xf>
    <xf numFmtId="0" fontId="6" fillId="0" borderId="0" xfId="0" applyFont="1" applyAlignment="1">
      <alignment horizontal="left" vertical="top" wrapText="1"/>
    </xf>
    <xf numFmtId="0" fontId="0" fillId="0" borderId="8"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2" borderId="5" xfId="0" applyFill="1" applyBorder="1" applyAlignment="1">
      <alignment horizontal="left"/>
    </xf>
    <xf numFmtId="0" fontId="0" fillId="2" borderId="4" xfId="0" applyFill="1" applyBorder="1" applyAlignment="1">
      <alignment horizontal="left"/>
    </xf>
    <xf numFmtId="0" fontId="0" fillId="0" borderId="8" xfId="0" applyBorder="1" applyAlignment="1">
      <alignment horizontal="left" vertical="center"/>
    </xf>
    <xf numFmtId="0" fontId="0" fillId="4" borderId="11" xfId="0" applyFill="1" applyBorder="1" applyAlignment="1">
      <alignment horizontal="left"/>
    </xf>
    <xf numFmtId="0" fontId="0" fillId="4" borderId="9" xfId="0" applyFill="1" applyBorder="1" applyAlignment="1">
      <alignment horizontal="left"/>
    </xf>
    <xf numFmtId="0" fontId="0" fillId="0" borderId="3" xfId="0" applyBorder="1" applyAlignment="1" applyProtection="1">
      <alignment horizontal="left"/>
      <protection locked="0"/>
    </xf>
    <xf numFmtId="0" fontId="0" fillId="0" borderId="1" xfId="0" applyBorder="1" applyAlignment="1">
      <alignment horizontal="left"/>
    </xf>
    <xf numFmtId="0" fontId="8" fillId="0" borderId="0" xfId="0" applyFont="1" applyAlignment="1">
      <alignment horizontal="left"/>
    </xf>
    <xf numFmtId="0" fontId="2" fillId="2" borderId="0" xfId="0" applyFont="1" applyFill="1" applyAlignment="1" applyProtection="1">
      <alignment horizontal="left"/>
      <protection locked="0"/>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1" fillId="3" borderId="19" xfId="0" applyFont="1" applyFill="1" applyBorder="1" applyProtection="1">
      <protection locked="0"/>
    </xf>
    <xf numFmtId="0" fontId="0" fillId="3" borderId="19" xfId="0" applyFill="1" applyBorder="1"/>
    <xf numFmtId="0" fontId="15" fillId="0" borderId="16" xfId="0" applyFont="1" applyBorder="1" applyAlignment="1" applyProtection="1">
      <alignment horizontal="left" vertical="center" wrapText="1" shrinkToFit="1"/>
      <protection locked="0"/>
    </xf>
    <xf numFmtId="0" fontId="15" fillId="0" borderId="17" xfId="0" applyFont="1" applyBorder="1" applyAlignment="1" applyProtection="1">
      <alignment horizontal="left" vertical="center" wrapText="1" shrinkToFit="1"/>
      <protection locked="0"/>
    </xf>
    <xf numFmtId="0" fontId="15" fillId="0" borderId="18" xfId="0" applyFont="1" applyBorder="1" applyAlignment="1" applyProtection="1">
      <alignment horizontal="left" vertical="center" wrapText="1" shrinkToFit="1"/>
      <protection locked="0"/>
    </xf>
    <xf numFmtId="0" fontId="1" fillId="3" borderId="0" xfId="0" applyFont="1" applyFill="1"/>
    <xf numFmtId="0" fontId="0" fillId="3" borderId="0" xfId="0" applyFill="1"/>
    <xf numFmtId="0" fontId="0" fillId="0" borderId="15" xfId="0" applyBorder="1" applyAlignment="1">
      <alignment horizontal="center" vertical="center"/>
    </xf>
    <xf numFmtId="0" fontId="0" fillId="0" borderId="13" xfId="0" applyBorder="1" applyAlignment="1">
      <alignment horizontal="center" vertical="center"/>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5" fillId="0" borderId="0" xfId="0" applyFont="1" applyAlignment="1" applyProtection="1">
      <alignment horizontal="left" vertical="center"/>
      <protection locked="0"/>
    </xf>
    <xf numFmtId="0" fontId="12" fillId="0" borderId="0" xfId="0" applyFont="1"/>
    <xf numFmtId="0" fontId="13" fillId="0" borderId="0" xfId="0" applyFont="1" applyAlignment="1">
      <alignment horizontal="left" vertical="center"/>
    </xf>
    <xf numFmtId="0" fontId="0" fillId="0" borderId="0" xfId="0"/>
    <xf numFmtId="0" fontId="2" fillId="2" borderId="3"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3" fontId="0" fillId="0" borderId="11" xfId="0" applyNumberFormat="1" applyBorder="1" applyAlignment="1">
      <alignment horizontal="center"/>
    </xf>
    <xf numFmtId="3" fontId="0" fillId="0" borderId="9" xfId="0" applyNumberFormat="1" applyBorder="1" applyAlignment="1">
      <alignment horizontal="center"/>
    </xf>
    <xf numFmtId="165" fontId="0" fillId="0" borderId="11" xfId="0" applyNumberFormat="1" applyBorder="1" applyAlignment="1">
      <alignment horizontal="right"/>
    </xf>
    <xf numFmtId="165" fontId="0" fillId="0" borderId="10" xfId="0" applyNumberFormat="1" applyBorder="1" applyAlignment="1">
      <alignment horizontal="right"/>
    </xf>
    <xf numFmtId="165" fontId="0" fillId="0" borderId="9" xfId="0" applyNumberFormat="1" applyBorder="1" applyAlignment="1">
      <alignment horizontal="right"/>
    </xf>
    <xf numFmtId="0" fontId="3" fillId="0" borderId="11" xfId="0" applyFont="1" applyBorder="1" applyAlignment="1">
      <alignment horizontal="left"/>
    </xf>
    <xf numFmtId="0" fontId="3" fillId="0" borderId="10" xfId="0" applyFont="1" applyBorder="1" applyAlignment="1">
      <alignment horizontal="left"/>
    </xf>
    <xf numFmtId="0" fontId="3" fillId="0" borderId="9" xfId="0" applyFont="1" applyBorder="1" applyAlignment="1">
      <alignment horizontal="left"/>
    </xf>
    <xf numFmtId="0" fontId="0" fillId="0" borderId="3" xfId="0" applyBorder="1" applyAlignment="1">
      <alignment horizontal="left"/>
    </xf>
    <xf numFmtId="0" fontId="0" fillId="2" borderId="3"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11" xfId="0" applyBorder="1" applyAlignment="1">
      <alignment horizontal="left"/>
    </xf>
    <xf numFmtId="0" fontId="0" fillId="0" borderId="9" xfId="0" applyBorder="1" applyAlignment="1">
      <alignment horizontal="left"/>
    </xf>
  </cellXfs>
  <cellStyles count="1">
    <cellStyle name="Normální" xfId="0" builtinId="0"/>
  </cellStyles>
  <dxfs count="13">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
      <font>
        <color theme="0"/>
      </font>
      <fill>
        <patternFill>
          <bgColor theme="0"/>
        </patternFill>
      </fill>
      <border>
        <left/>
        <right/>
        <top/>
        <bottom/>
      </border>
    </dxf>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Pomocný!$A$18" lockText="1"/>
</file>

<file path=xl/ctrlProps/ctrlProp2.xml><?xml version="1.0" encoding="utf-8"?>
<formControlPr xmlns="http://schemas.microsoft.com/office/spreadsheetml/2009/9/main" objectType="CheckBox" fmlaLink="Pomocný!$A$19"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28575</xdr:rowOff>
        </xdr:from>
        <xdr:to>
          <xdr:col>4</xdr:col>
          <xdr:colOff>1123950</xdr:colOff>
          <xdr:row>9</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Pro realizované opatření nejsou stanoveny NOO</a:t>
              </a:r>
            </a:p>
          </xdr:txBody>
        </xdr:sp>
        <xdr:clientData fLocksWithSheet="0"/>
      </xdr:twoCellAnchor>
    </mc:Choice>
    <mc:Fallback/>
  </mc:AlternateContent>
  <xdr:twoCellAnchor editAs="oneCell">
    <xdr:from>
      <xdr:col>1</xdr:col>
      <xdr:colOff>642939</xdr:colOff>
      <xdr:row>38</xdr:row>
      <xdr:rowOff>345281</xdr:rowOff>
    </xdr:from>
    <xdr:to>
      <xdr:col>9</xdr:col>
      <xdr:colOff>130969</xdr:colOff>
      <xdr:row>39</xdr:row>
      <xdr:rowOff>755986</xdr:rowOff>
    </xdr:to>
    <xdr:pic>
      <xdr:nvPicPr>
        <xdr:cNvPr id="8" name="Obrázek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345" y="10167937"/>
          <a:ext cx="7774780" cy="875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xdr:row>
          <xdr:rowOff>28575</xdr:rowOff>
        </xdr:from>
        <xdr:to>
          <xdr:col>5</xdr:col>
          <xdr:colOff>219075</xdr:colOff>
          <xdr:row>8</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DPH v rámci projektu není způsobilé (žadatele je plátce a na předmět uplatní odpočet)</a:t>
              </a:r>
            </a:p>
          </xdr:txBody>
        </xdr:sp>
        <xdr:clientData fLocksWithSheet="0"/>
      </xdr:twoCellAnchor>
    </mc:Choice>
    <mc:Fallback/>
  </mc:AlternateContent>
  <xdr:oneCellAnchor>
    <xdr:from>
      <xdr:col>7</xdr:col>
      <xdr:colOff>456080</xdr:colOff>
      <xdr:row>35</xdr:row>
      <xdr:rowOff>44637</xdr:rowOff>
    </xdr:from>
    <xdr:ext cx="3648100" cy="685800"/>
    <xdr:pic>
      <xdr:nvPicPr>
        <xdr:cNvPr id="3" name="Obrázek 2" descr="http://olomouc.hnutiduha.cz/data/Loga/M%C5%BDP_logo.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2780" y="10369737"/>
          <a:ext cx="3648100" cy="685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150719</xdr:colOff>
      <xdr:row>35</xdr:row>
      <xdr:rowOff>59390</xdr:rowOff>
    </xdr:from>
    <xdr:ext cx="4182449" cy="762000"/>
    <xdr:pic>
      <xdr:nvPicPr>
        <xdr:cNvPr id="4" name="Picture 112" descr="header-opz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5744" y="10384490"/>
          <a:ext cx="4182449"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atejka/Documents/dokumenty%20Kapkov&#225;/2014-2020/2014+/dokumenty%20pro%20v&#253;zvu/45_47/Kopie%20-%20intern&#237;%20checklist%20v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omocné výpočty"/>
      <sheetName val="Kumulativní rozpočet projektu"/>
      <sheetName val="interní checklist"/>
      <sheetName val="hodnocení - ochranné nádrže"/>
      <sheetName val="hodnocení - ochranné nádrže (2"/>
      <sheetName val="hodnocení - Oddělený sběr odpa."/>
      <sheetName val="hodnocení - Kompostárny"/>
      <sheetName val="hodnocení - Analýzy rizik"/>
      <sheetName val="hodnocení - Sanace"/>
      <sheetName val="hodnocení - Celkem"/>
      <sheetName val="výstup"/>
    </sheetNames>
    <sheetDataSet>
      <sheetData sheetId="0"/>
      <sheetData sheetId="1">
        <row r="2">
          <cell r="B2">
            <v>1</v>
          </cell>
        </row>
      </sheetData>
      <sheetData sheetId="2"/>
      <sheetData sheetId="3">
        <row r="183">
          <cell r="H183" t="str">
            <v>-</v>
          </cell>
        </row>
      </sheetData>
      <sheetData sheetId="4">
        <row r="40">
          <cell r="D40">
            <v>1</v>
          </cell>
          <cell r="E40">
            <v>1</v>
          </cell>
        </row>
        <row r="43">
          <cell r="D43" t="str">
            <v>vyřazení</v>
          </cell>
          <cell r="E43" t="str">
            <v>vyřazení</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39997558519241921"/>
    <pageSetUpPr fitToPage="1"/>
  </sheetPr>
  <dimension ref="A1:N40"/>
  <sheetViews>
    <sheetView showGridLines="0" tabSelected="1" zoomScale="85" zoomScaleNormal="85" zoomScaleSheetLayoutView="80" workbookViewId="0">
      <selection activeCell="D14" sqref="D14:E14"/>
    </sheetView>
  </sheetViews>
  <sheetFormatPr defaultRowHeight="15" x14ac:dyDescent="0.25"/>
  <cols>
    <col min="1" max="1" width="31.5703125" style="2" customWidth="1"/>
    <col min="2" max="2" width="15.140625" customWidth="1"/>
    <col min="3" max="3" width="18.28515625" customWidth="1"/>
    <col min="4" max="4" width="19.42578125" customWidth="1"/>
    <col min="5" max="5" width="21.140625" customWidth="1"/>
    <col min="6" max="6" width="19.85546875" customWidth="1"/>
    <col min="7" max="7" width="2.28515625" customWidth="1"/>
    <col min="8" max="8" width="9.28515625" customWidth="1"/>
    <col min="9" max="9" width="19" customWidth="1"/>
    <col min="10" max="10" width="21.85546875" customWidth="1"/>
    <col min="11" max="11" width="18.5703125" customWidth="1"/>
    <col min="12" max="12" width="6.28515625" customWidth="1"/>
    <col min="13" max="13" width="1.140625" style="1" customWidth="1"/>
    <col min="14" max="14" width="11.140625" customWidth="1"/>
    <col min="15" max="15" width="8.140625" customWidth="1"/>
    <col min="16" max="16" width="59.7109375" customWidth="1"/>
    <col min="17" max="17" width="26.7109375" customWidth="1"/>
    <col min="18" max="18" width="10.85546875" bestFit="1" customWidth="1"/>
  </cols>
  <sheetData>
    <row r="1" spans="1:14" ht="64.5" customHeight="1" x14ac:dyDescent="0.7">
      <c r="A1" s="125" t="s">
        <v>34</v>
      </c>
      <c r="B1" s="125"/>
      <c r="C1" s="125"/>
      <c r="D1" s="125"/>
      <c r="E1" s="125"/>
      <c r="F1" s="125"/>
      <c r="G1" s="125"/>
      <c r="H1" s="125"/>
      <c r="I1" s="125"/>
      <c r="J1" s="125"/>
      <c r="K1" s="125"/>
      <c r="L1" s="125"/>
      <c r="M1" s="125"/>
      <c r="N1" s="125"/>
    </row>
    <row r="2" spans="1:14" ht="29.25" customHeight="1" x14ac:dyDescent="0.25"/>
    <row r="3" spans="1:14" ht="13.5" customHeight="1" x14ac:dyDescent="0.25">
      <c r="A3" s="42" t="s">
        <v>33</v>
      </c>
      <c r="B3" s="126"/>
      <c r="C3" s="126"/>
      <c r="D3" s="126"/>
      <c r="E3" s="126"/>
      <c r="F3" s="126"/>
      <c r="H3" s="43"/>
      <c r="I3" s="43" t="s">
        <v>32</v>
      </c>
    </row>
    <row r="4" spans="1:14" ht="15" customHeight="1" x14ac:dyDescent="0.25">
      <c r="A4" s="42" t="s">
        <v>31</v>
      </c>
      <c r="B4" s="126"/>
      <c r="C4" s="126"/>
      <c r="D4" s="126"/>
      <c r="E4" s="126"/>
      <c r="F4" s="126"/>
      <c r="H4" s="44"/>
      <c r="I4" s="129" t="s">
        <v>30</v>
      </c>
      <c r="J4" s="130"/>
      <c r="K4" s="130"/>
      <c r="L4" s="130"/>
      <c r="M4" s="130"/>
      <c r="N4" s="130"/>
    </row>
    <row r="5" spans="1:14" ht="15" customHeight="1" x14ac:dyDescent="0.25">
      <c r="A5" s="42"/>
      <c r="H5" s="43"/>
      <c r="I5" s="113" t="s">
        <v>29</v>
      </c>
      <c r="J5" s="113"/>
    </row>
    <row r="6" spans="1:14" ht="25.5" customHeight="1" x14ac:dyDescent="0.25">
      <c r="A6" s="51" t="s">
        <v>54</v>
      </c>
      <c r="B6" s="142" t="s">
        <v>56</v>
      </c>
      <c r="C6" s="143"/>
      <c r="D6" s="143"/>
      <c r="E6" s="143"/>
      <c r="I6" s="113"/>
      <c r="J6" s="113"/>
      <c r="K6" s="40"/>
      <c r="L6" s="40"/>
      <c r="M6" s="40"/>
      <c r="N6" s="40"/>
    </row>
    <row r="7" spans="1:14" s="46" customFormat="1" ht="36" customHeight="1" x14ac:dyDescent="0.25">
      <c r="A7" s="52" t="s">
        <v>55</v>
      </c>
      <c r="B7" s="137" t="s">
        <v>57</v>
      </c>
      <c r="C7" s="138"/>
      <c r="D7" s="138"/>
      <c r="E7" s="138"/>
      <c r="F7" s="138"/>
      <c r="G7" s="138"/>
      <c r="H7" s="138"/>
      <c r="I7" s="138"/>
      <c r="J7" s="138"/>
      <c r="K7" s="138"/>
      <c r="M7" s="47"/>
    </row>
    <row r="8" spans="1:14" s="46" customFormat="1" ht="27" customHeight="1" x14ac:dyDescent="0.25">
      <c r="A8" s="45" t="s">
        <v>28</v>
      </c>
      <c r="B8" s="139" t="s">
        <v>35</v>
      </c>
      <c r="C8" s="140"/>
      <c r="D8" s="140"/>
      <c r="E8" s="140"/>
      <c r="F8" s="140"/>
      <c r="G8" s="140"/>
      <c r="H8" s="140"/>
      <c r="I8" s="140"/>
      <c r="J8" s="140"/>
      <c r="K8" s="141"/>
      <c r="M8" s="47"/>
    </row>
    <row r="9" spans="1:14" ht="32.25" customHeight="1" x14ac:dyDescent="0.25">
      <c r="A9" s="51" t="s">
        <v>60</v>
      </c>
      <c r="B9" s="41"/>
      <c r="I9" s="113"/>
      <c r="J9" s="113"/>
      <c r="K9" s="40"/>
      <c r="L9" s="40"/>
      <c r="M9" s="40"/>
      <c r="N9" s="40"/>
    </row>
    <row r="10" spans="1:14" ht="39" customHeight="1" x14ac:dyDescent="0.25">
      <c r="B10" s="41"/>
      <c r="I10" s="113"/>
      <c r="J10" s="113"/>
      <c r="K10" s="40"/>
      <c r="L10" s="40"/>
      <c r="M10" s="40"/>
      <c r="N10" s="40"/>
    </row>
    <row r="11" spans="1:14" ht="21.75" thickBot="1" x14ac:dyDescent="0.4">
      <c r="A11" s="39" t="s">
        <v>26</v>
      </c>
    </row>
    <row r="12" spans="1:14" s="2" customFormat="1" x14ac:dyDescent="0.25">
      <c r="A12" s="114" t="s">
        <v>25</v>
      </c>
      <c r="B12" s="115"/>
      <c r="C12" s="127" t="str">
        <f>IF(L18&gt;=10000000,"6",IF(L18&lt;10000000,"9"))</f>
        <v>9</v>
      </c>
      <c r="D12" s="95" t="s">
        <v>47</v>
      </c>
      <c r="E12" s="95" t="s">
        <v>48</v>
      </c>
      <c r="F12" s="95" t="s">
        <v>22</v>
      </c>
      <c r="G12" s="131" t="s">
        <v>49</v>
      </c>
      <c r="H12" s="133"/>
      <c r="I12" s="144" t="s">
        <v>20</v>
      </c>
      <c r="J12" s="95" t="s">
        <v>19</v>
      </c>
      <c r="K12" s="95" t="s">
        <v>18</v>
      </c>
      <c r="L12" s="131" t="s">
        <v>17</v>
      </c>
      <c r="M12" s="132"/>
      <c r="N12" s="133"/>
    </row>
    <row r="13" spans="1:14" ht="87" customHeight="1" thickBot="1" x14ac:dyDescent="0.3">
      <c r="A13" s="116"/>
      <c r="B13" s="117"/>
      <c r="C13" s="128"/>
      <c r="D13" s="97"/>
      <c r="E13" s="97"/>
      <c r="F13" s="97"/>
      <c r="G13" s="134"/>
      <c r="H13" s="136"/>
      <c r="I13" s="145"/>
      <c r="J13" s="97"/>
      <c r="K13" s="97"/>
      <c r="L13" s="134"/>
      <c r="M13" s="135"/>
      <c r="N13" s="136"/>
    </row>
    <row r="14" spans="1:14" x14ac:dyDescent="0.25">
      <c r="A14" s="95" t="s">
        <v>50</v>
      </c>
      <c r="B14" s="83" t="s">
        <v>51</v>
      </c>
      <c r="C14" s="84"/>
      <c r="D14" s="31"/>
      <c r="E14" s="31"/>
      <c r="F14" s="36">
        <f>D14+E14</f>
        <v>0</v>
      </c>
      <c r="G14" s="66">
        <v>21</v>
      </c>
      <c r="H14" s="67"/>
      <c r="I14" s="38">
        <f>F14*(1+(G14/100))</f>
        <v>0</v>
      </c>
      <c r="J14" s="28">
        <v>0</v>
      </c>
      <c r="K14" s="37">
        <f>I14-L14</f>
        <v>0</v>
      </c>
      <c r="L14" s="64">
        <f>F14-J14</f>
        <v>0</v>
      </c>
      <c r="M14" s="64"/>
      <c r="N14" s="65"/>
    </row>
    <row r="15" spans="1:14" x14ac:dyDescent="0.25">
      <c r="A15" s="96"/>
      <c r="B15" s="118"/>
      <c r="C15" s="119"/>
      <c r="D15" s="31"/>
      <c r="E15" s="31"/>
      <c r="F15" s="36">
        <f>D15+E15</f>
        <v>0</v>
      </c>
      <c r="G15" s="66">
        <v>21</v>
      </c>
      <c r="H15" s="67"/>
      <c r="I15" s="29">
        <f>F15*(1+(G15/100))</f>
        <v>0</v>
      </c>
      <c r="J15" s="28">
        <v>0</v>
      </c>
      <c r="K15" s="19">
        <f>I15-L15</f>
        <v>0</v>
      </c>
      <c r="L15" s="73">
        <f>F15-J15</f>
        <v>0</v>
      </c>
      <c r="M15" s="64"/>
      <c r="N15" s="65"/>
    </row>
    <row r="16" spans="1:14" x14ac:dyDescent="0.25">
      <c r="A16" s="96"/>
      <c r="B16" s="118"/>
      <c r="C16" s="119"/>
      <c r="D16" s="31"/>
      <c r="E16" s="31"/>
      <c r="F16" s="36">
        <f>D16+E16</f>
        <v>0</v>
      </c>
      <c r="G16" s="66">
        <v>21</v>
      </c>
      <c r="H16" s="67"/>
      <c r="I16" s="29">
        <f>F16*(1+(G16/100))</f>
        <v>0</v>
      </c>
      <c r="J16" s="28">
        <v>0</v>
      </c>
      <c r="K16" s="19">
        <f>I16-L16</f>
        <v>0</v>
      </c>
      <c r="L16" s="73">
        <f>F16-J16</f>
        <v>0</v>
      </c>
      <c r="M16" s="64"/>
      <c r="N16" s="65"/>
    </row>
    <row r="17" spans="1:14" ht="15.75" thickBot="1" x14ac:dyDescent="0.3">
      <c r="A17" s="96"/>
      <c r="B17" s="123" t="s">
        <v>58</v>
      </c>
      <c r="C17" s="124"/>
      <c r="D17" s="26"/>
      <c r="E17" s="35"/>
      <c r="F17" s="36">
        <f>D17+E17</f>
        <v>0</v>
      </c>
      <c r="G17" s="71">
        <v>21</v>
      </c>
      <c r="H17" s="80"/>
      <c r="I17" s="29">
        <f>F17*(1+(G17/100))</f>
        <v>0</v>
      </c>
      <c r="J17" s="28">
        <v>0</v>
      </c>
      <c r="K17" s="19">
        <f>I17-L17</f>
        <v>0</v>
      </c>
      <c r="L17" s="73">
        <f>IF(Pomocný!A18=TRUE,IF((F17-J17)&gt;(F14*(10/100)),(F14*(10/100)),(F17-J17)),(F17-J17))</f>
        <v>0</v>
      </c>
      <c r="M17" s="64"/>
      <c r="N17" s="65"/>
    </row>
    <row r="18" spans="1:14" ht="15.75" thickBot="1" x14ac:dyDescent="0.3">
      <c r="A18" s="96"/>
      <c r="B18" s="121" t="s">
        <v>15</v>
      </c>
      <c r="C18" s="122"/>
      <c r="D18" s="53">
        <f>SUM(D14:D17)</f>
        <v>0</v>
      </c>
      <c r="E18" s="53">
        <f t="shared" ref="E18:F18" si="0">SUM(E14:E17)</f>
        <v>0</v>
      </c>
      <c r="F18" s="53">
        <f t="shared" si="0"/>
        <v>0</v>
      </c>
      <c r="G18" s="74"/>
      <c r="H18" s="75"/>
      <c r="I18" s="53">
        <f>SUM(I14:I17)</f>
        <v>0</v>
      </c>
      <c r="J18" s="53">
        <f>SUM(J14:J17)</f>
        <v>0</v>
      </c>
      <c r="K18" s="53">
        <f>SUM(K14:K17)</f>
        <v>0</v>
      </c>
      <c r="L18" s="74">
        <f>SUM(L14:L17)</f>
        <v>0</v>
      </c>
      <c r="M18" s="78"/>
      <c r="N18" s="79"/>
    </row>
    <row r="19" spans="1:14" x14ac:dyDescent="0.25">
      <c r="A19" s="95" t="s">
        <v>61</v>
      </c>
      <c r="B19" s="83" t="s">
        <v>52</v>
      </c>
      <c r="C19" s="84"/>
      <c r="D19" s="28"/>
      <c r="E19" s="31"/>
      <c r="F19" s="30">
        <f t="shared" ref="F19:F30" si="1">D19+E19</f>
        <v>0</v>
      </c>
      <c r="G19" s="66">
        <v>0</v>
      </c>
      <c r="H19" s="67"/>
      <c r="I19" s="29">
        <f t="shared" ref="I19:I30" si="2">F19*(1+(G19/100))</f>
        <v>0</v>
      </c>
      <c r="J19" s="28">
        <v>0</v>
      </c>
      <c r="K19" s="19">
        <f t="shared" ref="K19:K30" si="3">I19-L19</f>
        <v>0</v>
      </c>
      <c r="L19" s="73">
        <f>IF((F19-J19)&gt;(L18*(10/100)),(L18*(10/100)),(F19-J19))</f>
        <v>0</v>
      </c>
      <c r="M19" s="64"/>
      <c r="N19" s="65"/>
    </row>
    <row r="20" spans="1:14" x14ac:dyDescent="0.25">
      <c r="A20" s="96"/>
      <c r="B20" s="83" t="s">
        <v>13</v>
      </c>
      <c r="C20" s="84"/>
      <c r="D20" s="28"/>
      <c r="E20" s="31"/>
      <c r="F20" s="30">
        <f t="shared" si="1"/>
        <v>0</v>
      </c>
      <c r="G20" s="66">
        <v>21</v>
      </c>
      <c r="H20" s="67"/>
      <c r="I20" s="29">
        <f t="shared" si="2"/>
        <v>0</v>
      </c>
      <c r="J20" s="28">
        <v>0</v>
      </c>
      <c r="K20" s="19">
        <f t="shared" ref="K20" si="4">I20-L20</f>
        <v>0</v>
      </c>
      <c r="L20" s="73">
        <f>IF((F20-J20)&gt;(5000),(5000),(F20-J20))</f>
        <v>0</v>
      </c>
      <c r="M20" s="64"/>
      <c r="N20" s="65"/>
    </row>
    <row r="21" spans="1:14" x14ac:dyDescent="0.25">
      <c r="A21" s="96"/>
      <c r="B21" s="118"/>
      <c r="C21" s="119"/>
      <c r="D21" s="31"/>
      <c r="E21" s="31"/>
      <c r="F21" s="30">
        <f t="shared" si="1"/>
        <v>0</v>
      </c>
      <c r="G21" s="66">
        <v>21</v>
      </c>
      <c r="H21" s="85"/>
      <c r="I21" s="29">
        <f t="shared" si="2"/>
        <v>0</v>
      </c>
      <c r="J21" s="28">
        <v>0</v>
      </c>
      <c r="K21" s="19">
        <f t="shared" si="3"/>
        <v>0</v>
      </c>
      <c r="L21" s="73">
        <f>F21-J21</f>
        <v>0</v>
      </c>
      <c r="M21" s="64"/>
      <c r="N21" s="65"/>
    </row>
    <row r="22" spans="1:14" ht="15.75" thickBot="1" x14ac:dyDescent="0.3">
      <c r="A22" s="96"/>
      <c r="B22" s="62"/>
      <c r="C22" s="63"/>
      <c r="D22" s="31"/>
      <c r="E22" s="31"/>
      <c r="F22" s="30">
        <f t="shared" si="1"/>
        <v>0</v>
      </c>
      <c r="G22" s="66">
        <v>21</v>
      </c>
      <c r="H22" s="85"/>
      <c r="I22" s="29">
        <f t="shared" si="2"/>
        <v>0</v>
      </c>
      <c r="J22" s="28">
        <v>0</v>
      </c>
      <c r="K22" s="19">
        <f t="shared" si="3"/>
        <v>0</v>
      </c>
      <c r="L22" s="73">
        <f>IF(Pomocný!A23=TRUE,IF((F22-J22)&gt;(F19*(10/100)),(F19*(10/100)),(F22-J22)),(F22-J22))</f>
        <v>0</v>
      </c>
      <c r="M22" s="64"/>
      <c r="N22" s="65"/>
    </row>
    <row r="23" spans="1:14" ht="15.75" thickBot="1" x14ac:dyDescent="0.3">
      <c r="A23" s="97"/>
      <c r="B23" s="121" t="s">
        <v>62</v>
      </c>
      <c r="C23" s="122"/>
      <c r="D23" s="53">
        <f>SUM(D19:D22)</f>
        <v>0</v>
      </c>
      <c r="E23" s="53">
        <f t="shared" ref="E23:F23" si="5">SUM(E19:E22)</f>
        <v>0</v>
      </c>
      <c r="F23" s="53">
        <f t="shared" si="5"/>
        <v>0</v>
      </c>
      <c r="G23" s="74"/>
      <c r="H23" s="75"/>
      <c r="I23" s="53">
        <f>SUM(I19:I22)</f>
        <v>0</v>
      </c>
      <c r="J23" s="53">
        <f>SUM(J19:J22)</f>
        <v>0</v>
      </c>
      <c r="K23" s="53">
        <f>SUM(K19:K22)</f>
        <v>0</v>
      </c>
      <c r="L23" s="74">
        <f>SUM(L19:N22)</f>
        <v>0</v>
      </c>
      <c r="M23" s="78"/>
      <c r="N23" s="79"/>
    </row>
    <row r="24" spans="1:14" x14ac:dyDescent="0.25">
      <c r="A24" s="95" t="s">
        <v>12</v>
      </c>
      <c r="B24" s="120" t="s">
        <v>11</v>
      </c>
      <c r="C24" s="77"/>
      <c r="D24" s="22"/>
      <c r="E24" s="22"/>
      <c r="F24" s="24">
        <f t="shared" si="1"/>
        <v>0</v>
      </c>
      <c r="G24" s="111">
        <v>21</v>
      </c>
      <c r="H24" s="112"/>
      <c r="I24" s="23">
        <f t="shared" si="2"/>
        <v>0</v>
      </c>
      <c r="J24" s="20">
        <v>0</v>
      </c>
      <c r="K24" s="19">
        <f t="shared" si="3"/>
        <v>0</v>
      </c>
      <c r="L24" s="100">
        <f>F24-J24</f>
        <v>0</v>
      </c>
      <c r="M24" s="101"/>
      <c r="N24" s="102"/>
    </row>
    <row r="25" spans="1:14" x14ac:dyDescent="0.25">
      <c r="A25" s="96"/>
      <c r="B25" s="76" t="s">
        <v>10</v>
      </c>
      <c r="C25" s="77"/>
      <c r="D25" s="22"/>
      <c r="E25" s="22"/>
      <c r="F25" s="19">
        <f t="shared" si="1"/>
        <v>0</v>
      </c>
      <c r="G25" s="66">
        <v>21</v>
      </c>
      <c r="H25" s="67"/>
      <c r="I25" s="21">
        <f t="shared" si="2"/>
        <v>0</v>
      </c>
      <c r="J25" s="20">
        <v>0</v>
      </c>
      <c r="K25" s="19">
        <f t="shared" si="3"/>
        <v>0</v>
      </c>
      <c r="L25" s="73">
        <f>F25-J25</f>
        <v>0</v>
      </c>
      <c r="M25" s="64"/>
      <c r="N25" s="65"/>
    </row>
    <row r="26" spans="1:14" x14ac:dyDescent="0.25">
      <c r="A26" s="96"/>
      <c r="B26" s="76" t="s">
        <v>9</v>
      </c>
      <c r="C26" s="77"/>
      <c r="D26" s="22"/>
      <c r="E26" s="22"/>
      <c r="F26" s="19">
        <f t="shared" si="1"/>
        <v>0</v>
      </c>
      <c r="G26" s="66">
        <v>21</v>
      </c>
      <c r="H26" s="67"/>
      <c r="I26" s="21">
        <f t="shared" si="2"/>
        <v>0</v>
      </c>
      <c r="J26" s="20">
        <v>0</v>
      </c>
      <c r="K26" s="19">
        <f t="shared" si="3"/>
        <v>0</v>
      </c>
      <c r="L26" s="73">
        <f>F26-J26</f>
        <v>0</v>
      </c>
      <c r="M26" s="64"/>
      <c r="N26" s="65"/>
    </row>
    <row r="27" spans="1:14" x14ac:dyDescent="0.25">
      <c r="A27" s="96"/>
      <c r="B27" s="76" t="s">
        <v>8</v>
      </c>
      <c r="C27" s="77"/>
      <c r="D27" s="22"/>
      <c r="E27" s="22"/>
      <c r="F27" s="19">
        <f t="shared" si="1"/>
        <v>0</v>
      </c>
      <c r="G27" s="66">
        <v>21</v>
      </c>
      <c r="H27" s="67"/>
      <c r="I27" s="21">
        <f t="shared" si="2"/>
        <v>0</v>
      </c>
      <c r="J27" s="20">
        <v>0</v>
      </c>
      <c r="K27" s="19">
        <f t="shared" si="3"/>
        <v>0</v>
      </c>
      <c r="L27" s="73">
        <f>IF((F27-J27)&gt;(30000),(30000),(F27-J27))</f>
        <v>0</v>
      </c>
      <c r="M27" s="64"/>
      <c r="N27" s="65"/>
    </row>
    <row r="28" spans="1:14" x14ac:dyDescent="0.25">
      <c r="A28" s="96"/>
      <c r="B28" s="76" t="s">
        <v>59</v>
      </c>
      <c r="C28" s="77"/>
      <c r="D28" s="22"/>
      <c r="E28" s="22"/>
      <c r="F28" s="19">
        <f t="shared" si="1"/>
        <v>0</v>
      </c>
      <c r="G28" s="66">
        <v>21</v>
      </c>
      <c r="H28" s="85"/>
      <c r="I28" s="21">
        <f t="shared" si="2"/>
        <v>0</v>
      </c>
      <c r="J28" s="20">
        <v>0</v>
      </c>
      <c r="K28" s="19">
        <f t="shared" si="3"/>
        <v>0</v>
      </c>
      <c r="L28" s="73">
        <f t="shared" ref="L28:L29" si="6">F28-J28</f>
        <v>0</v>
      </c>
      <c r="M28" s="64"/>
      <c r="N28" s="65"/>
    </row>
    <row r="29" spans="1:14" x14ac:dyDescent="0.25">
      <c r="A29" s="96"/>
      <c r="B29" s="76" t="s">
        <v>7</v>
      </c>
      <c r="C29" s="77"/>
      <c r="D29" s="22"/>
      <c r="E29" s="22"/>
      <c r="F29" s="19">
        <f t="shared" si="1"/>
        <v>0</v>
      </c>
      <c r="G29" s="66">
        <v>21</v>
      </c>
      <c r="H29" s="67"/>
      <c r="I29" s="21">
        <f t="shared" si="2"/>
        <v>0</v>
      </c>
      <c r="J29" s="20">
        <v>0</v>
      </c>
      <c r="K29" s="19">
        <f t="shared" si="3"/>
        <v>0</v>
      </c>
      <c r="L29" s="73">
        <f t="shared" si="6"/>
        <v>0</v>
      </c>
      <c r="M29" s="64"/>
      <c r="N29" s="65"/>
    </row>
    <row r="30" spans="1:14" ht="15.75" thickBot="1" x14ac:dyDescent="0.3">
      <c r="A30" s="96"/>
      <c r="B30" s="98" t="s">
        <v>53</v>
      </c>
      <c r="C30" s="99"/>
      <c r="D30" s="22"/>
      <c r="E30" s="22"/>
      <c r="F30" s="19">
        <f t="shared" si="1"/>
        <v>0</v>
      </c>
      <c r="G30" s="71">
        <v>21</v>
      </c>
      <c r="H30" s="72"/>
      <c r="I30" s="21">
        <f t="shared" si="2"/>
        <v>0</v>
      </c>
      <c r="J30" s="20">
        <v>0</v>
      </c>
      <c r="K30" s="19">
        <f t="shared" si="3"/>
        <v>0</v>
      </c>
      <c r="L30" s="68">
        <f>F30-J30</f>
        <v>0</v>
      </c>
      <c r="M30" s="69"/>
      <c r="N30" s="70"/>
    </row>
    <row r="31" spans="1:14" ht="15.75" thickBot="1" x14ac:dyDescent="0.3">
      <c r="A31" s="97"/>
      <c r="B31" s="54" t="s">
        <v>5</v>
      </c>
      <c r="C31" s="55"/>
      <c r="D31" s="56">
        <f>SUM(D24:D30)</f>
        <v>0</v>
      </c>
      <c r="E31" s="56">
        <f>SUM(E24:E30)</f>
        <v>0</v>
      </c>
      <c r="F31" s="56">
        <f>SUM(F24:F30)</f>
        <v>0</v>
      </c>
      <c r="G31" s="81"/>
      <c r="H31" s="82"/>
      <c r="I31" s="53">
        <f>SUM(I24:I30)</f>
        <v>0</v>
      </c>
      <c r="J31" s="56">
        <f>SUM(J24:J30)</f>
        <v>0</v>
      </c>
      <c r="K31" s="56">
        <f>I31-L31</f>
        <v>0</v>
      </c>
      <c r="L31" s="105">
        <f>IF(SUM(L24:L30)&gt;(L18*(C12/100)),(L18*(C12/100)),SUM(L24:L30))</f>
        <v>0</v>
      </c>
      <c r="M31" s="106"/>
      <c r="N31" s="107"/>
    </row>
    <row r="32" spans="1:14" s="1" customFormat="1" ht="15.75" thickBot="1" x14ac:dyDescent="0.3">
      <c r="A32" s="59" t="s">
        <v>4</v>
      </c>
      <c r="B32" s="60"/>
      <c r="C32" s="61"/>
      <c r="D32" s="13">
        <f>D31+D23+D18</f>
        <v>0</v>
      </c>
      <c r="E32" s="13">
        <f>E31+E23+E18</f>
        <v>0</v>
      </c>
      <c r="F32" s="13">
        <f>F31+F23+F18</f>
        <v>0</v>
      </c>
      <c r="G32" s="103"/>
      <c r="H32" s="104"/>
      <c r="I32" s="13">
        <f>I31+I23+I18</f>
        <v>0</v>
      </c>
      <c r="J32" s="13">
        <f>J31+J23+J18</f>
        <v>0</v>
      </c>
      <c r="K32" s="13">
        <f>K31+K23+K18</f>
        <v>0</v>
      </c>
      <c r="L32" s="108">
        <f>L18+L23+L31</f>
        <v>0</v>
      </c>
      <c r="M32" s="109"/>
      <c r="N32" s="110"/>
    </row>
    <row r="33" spans="1:14" ht="34.5" customHeight="1" thickBot="1" x14ac:dyDescent="0.3"/>
    <row r="34" spans="1:14" ht="18" customHeight="1" x14ac:dyDescent="0.25">
      <c r="D34" s="12"/>
      <c r="E34" s="12"/>
      <c r="G34" s="92" t="s">
        <v>3</v>
      </c>
      <c r="H34" s="93"/>
      <c r="I34" s="93"/>
      <c r="J34" s="93"/>
      <c r="K34" s="93"/>
      <c r="L34" s="93"/>
      <c r="M34" s="93"/>
      <c r="N34" s="94"/>
    </row>
    <row r="35" spans="1:14" ht="23.25" customHeight="1" thickBot="1" x14ac:dyDescent="0.3">
      <c r="D35" s="12"/>
      <c r="E35" s="12"/>
      <c r="G35" s="86"/>
      <c r="H35" s="87"/>
      <c r="I35" s="87"/>
      <c r="J35" s="87"/>
      <c r="K35" s="87"/>
      <c r="L35" s="87"/>
      <c r="M35" s="87"/>
      <c r="N35" s="88"/>
    </row>
    <row r="36" spans="1:14" s="3" customFormat="1" ht="21" customHeight="1" x14ac:dyDescent="0.25">
      <c r="A36" s="57" t="s">
        <v>2</v>
      </c>
      <c r="B36" s="58"/>
      <c r="C36" s="11">
        <f>I32</f>
        <v>0</v>
      </c>
      <c r="D36" s="10"/>
      <c r="E36" s="10"/>
      <c r="G36" s="86"/>
      <c r="H36" s="87"/>
      <c r="I36" s="87"/>
      <c r="J36" s="87"/>
      <c r="K36" s="87"/>
      <c r="L36" s="87"/>
      <c r="M36" s="87"/>
      <c r="N36" s="88"/>
    </row>
    <row r="37" spans="1:14" s="3" customFormat="1" ht="21" customHeight="1" x14ac:dyDescent="0.25">
      <c r="A37" s="9" t="s">
        <v>1</v>
      </c>
      <c r="B37" s="8"/>
      <c r="C37" s="7">
        <f>L32</f>
        <v>0</v>
      </c>
      <c r="G37" s="86"/>
      <c r="H37" s="87"/>
      <c r="I37" s="87"/>
      <c r="J37" s="87"/>
      <c r="K37" s="87"/>
      <c r="L37" s="87"/>
      <c r="M37" s="87"/>
      <c r="N37" s="88"/>
    </row>
    <row r="38" spans="1:14" s="3" customFormat="1" ht="21" customHeight="1" thickBot="1" x14ac:dyDescent="0.3">
      <c r="A38" s="6" t="s">
        <v>0</v>
      </c>
      <c r="B38" s="5"/>
      <c r="C38" s="4">
        <f>C36-C37</f>
        <v>0</v>
      </c>
      <c r="G38" s="89"/>
      <c r="H38" s="90"/>
      <c r="I38" s="90"/>
      <c r="J38" s="90"/>
      <c r="K38" s="90"/>
      <c r="L38" s="90"/>
      <c r="M38" s="90"/>
      <c r="N38" s="91"/>
    </row>
    <row r="39" spans="1:14" ht="36.75" customHeight="1" x14ac:dyDescent="0.25"/>
    <row r="40" spans="1:14" ht="67.5" customHeight="1" x14ac:dyDescent="0.25"/>
  </sheetData>
  <sheetProtection algorithmName="SHA-512" hashValue="+iT7uNsT9QLu4ws0zdGtd9+9dZ15sKUPEy4kCXY8I2CsQl4TYaFzRfHe8fNhMVZiuacmBDqu1F058lxpD263Iw==" saltValue="cauZhZUxUbjcQJVKW5CU5A==" spinCount="100000" sheet="1" objects="1" scenarios="1"/>
  <mergeCells count="78">
    <mergeCell ref="A1:N1"/>
    <mergeCell ref="B3:F3"/>
    <mergeCell ref="B4:F4"/>
    <mergeCell ref="C12:C13"/>
    <mergeCell ref="I5:J6"/>
    <mergeCell ref="I4:N4"/>
    <mergeCell ref="D12:D13"/>
    <mergeCell ref="E12:E13"/>
    <mergeCell ref="L12:N13"/>
    <mergeCell ref="J12:J13"/>
    <mergeCell ref="F12:F13"/>
    <mergeCell ref="G12:H13"/>
    <mergeCell ref="B7:K7"/>
    <mergeCell ref="B8:K8"/>
    <mergeCell ref="B6:E6"/>
    <mergeCell ref="I12:I13"/>
    <mergeCell ref="B24:C24"/>
    <mergeCell ref="B23:C23"/>
    <mergeCell ref="B16:C16"/>
    <mergeCell ref="B14:C14"/>
    <mergeCell ref="B18:C18"/>
    <mergeCell ref="B17:C17"/>
    <mergeCell ref="B20:C20"/>
    <mergeCell ref="B21:C21"/>
    <mergeCell ref="A14:A18"/>
    <mergeCell ref="A19:A23"/>
    <mergeCell ref="I9:J10"/>
    <mergeCell ref="A12:B13"/>
    <mergeCell ref="K12:K13"/>
    <mergeCell ref="B15:C15"/>
    <mergeCell ref="G16:H16"/>
    <mergeCell ref="G23:H23"/>
    <mergeCell ref="G20:H20"/>
    <mergeCell ref="G21:H21"/>
    <mergeCell ref="G22:H22"/>
    <mergeCell ref="G35:N38"/>
    <mergeCell ref="G34:N34"/>
    <mergeCell ref="A24:A31"/>
    <mergeCell ref="B30:C30"/>
    <mergeCell ref="L24:N24"/>
    <mergeCell ref="B27:C27"/>
    <mergeCell ref="G32:H32"/>
    <mergeCell ref="G27:H27"/>
    <mergeCell ref="L29:N29"/>
    <mergeCell ref="L31:N31"/>
    <mergeCell ref="L32:N32"/>
    <mergeCell ref="L27:N27"/>
    <mergeCell ref="G29:H29"/>
    <mergeCell ref="G25:H25"/>
    <mergeCell ref="G26:H26"/>
    <mergeCell ref="G24:H24"/>
    <mergeCell ref="B25:C25"/>
    <mergeCell ref="L18:N18"/>
    <mergeCell ref="L17:N17"/>
    <mergeCell ref="G17:H17"/>
    <mergeCell ref="G31:H31"/>
    <mergeCell ref="B26:C26"/>
    <mergeCell ref="B29:C29"/>
    <mergeCell ref="B19:C19"/>
    <mergeCell ref="B28:C28"/>
    <mergeCell ref="G28:H28"/>
    <mergeCell ref="L28:N28"/>
    <mergeCell ref="L20:N20"/>
    <mergeCell ref="L21:N21"/>
    <mergeCell ref="L25:N25"/>
    <mergeCell ref="L26:N26"/>
    <mergeCell ref="L23:N23"/>
    <mergeCell ref="L14:N14"/>
    <mergeCell ref="G14:H14"/>
    <mergeCell ref="L30:N30"/>
    <mergeCell ref="G30:H30"/>
    <mergeCell ref="L16:N16"/>
    <mergeCell ref="L15:N15"/>
    <mergeCell ref="L19:N19"/>
    <mergeCell ref="G15:H15"/>
    <mergeCell ref="G18:H18"/>
    <mergeCell ref="G19:H19"/>
    <mergeCell ref="L22:N22"/>
  </mergeCells>
  <conditionalFormatting sqref="E24">
    <cfRule type="expression" dxfId="12" priority="9">
      <formula>$B$7=1</formula>
    </cfRule>
  </conditionalFormatting>
  <conditionalFormatting sqref="E26">
    <cfRule type="expression" dxfId="11" priority="8">
      <formula>$B$7=10</formula>
    </cfRule>
  </conditionalFormatting>
  <conditionalFormatting sqref="E25">
    <cfRule type="expression" dxfId="10" priority="6">
      <formula>$B$7=10</formula>
    </cfRule>
    <cfRule type="expression" dxfId="9" priority="7">
      <formula>$B$7=1</formula>
    </cfRule>
  </conditionalFormatting>
  <conditionalFormatting sqref="D24">
    <cfRule type="expression" dxfId="8" priority="5">
      <formula>$B$7=1</formula>
    </cfRule>
  </conditionalFormatting>
  <conditionalFormatting sqref="D26">
    <cfRule type="expression" dxfId="7" priority="4">
      <formula>$B$7=10</formula>
    </cfRule>
  </conditionalFormatting>
  <conditionalFormatting sqref="D25">
    <cfRule type="expression" dxfId="6" priority="2">
      <formula>$B$7=10</formula>
    </cfRule>
    <cfRule type="expression" dxfId="5" priority="3">
      <formula>$B$7=1</formula>
    </cfRule>
  </conditionalFormatting>
  <printOptions horizontalCentered="1" verticalCentered="1"/>
  <pageMargins left="0" right="0" top="0" bottom="0" header="0" footer="0"/>
  <pageSetup paperSize="9" scale="60" fitToWidth="0" orientation="landscape" r:id="rId1"/>
  <headerFooter>
    <oddHeader>&amp;LPříloha č. 1 výzvy č. 10/2021</oddHeader>
  </headerFooter>
  <ignoredErrors>
    <ignoredError sqref="K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locked="0" defaultSize="0" autoFill="0" autoLine="0" autoPict="0">
                <anchor moveWithCells="1">
                  <from>
                    <xdr:col>1</xdr:col>
                    <xdr:colOff>9525</xdr:colOff>
                    <xdr:row>8</xdr:row>
                    <xdr:rowOff>28575</xdr:rowOff>
                  </from>
                  <to>
                    <xdr:col>4</xdr:col>
                    <xdr:colOff>1123950</xdr:colOff>
                    <xdr:row>9</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00AE594-6273-4E43-9D24-BBFF409FBCC5}">
            <xm:f>Pomocný!$B$18=FALSE</xm:f>
            <x14:dxf>
              <font>
                <color theme="0"/>
              </font>
              <fill>
                <patternFill>
                  <bgColor theme="0"/>
                </patternFill>
              </fill>
              <border>
                <left/>
                <right/>
                <top/>
                <bottom/>
              </border>
            </x14:dxf>
          </x14:cfRule>
          <xm:sqref>A8:K8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Pomocný!$B$3:$B$13</xm:f>
          </x14:formula1>
          <xm:sqref>B8:K8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6" tint="0.39997558519241921"/>
    <pageSetUpPr fitToPage="1"/>
  </sheetPr>
  <dimension ref="A1:N36"/>
  <sheetViews>
    <sheetView showGridLines="0" view="pageBreakPreview" zoomScale="80" zoomScaleNormal="85" zoomScaleSheetLayoutView="80" workbookViewId="0">
      <selection activeCell="L24" sqref="L24:N24"/>
    </sheetView>
  </sheetViews>
  <sheetFormatPr defaultRowHeight="15" x14ac:dyDescent="0.25"/>
  <cols>
    <col min="1" max="1" width="31.5703125" style="2" customWidth="1"/>
    <col min="2" max="2" width="15.140625" customWidth="1"/>
    <col min="3" max="3" width="16.7109375" customWidth="1"/>
    <col min="4" max="4" width="17.7109375" customWidth="1"/>
    <col min="5" max="5" width="16.85546875" customWidth="1"/>
    <col min="6" max="6" width="18" customWidth="1"/>
    <col min="7" max="7" width="2.28515625" customWidth="1"/>
    <col min="8" max="8" width="7" customWidth="1"/>
    <col min="9" max="9" width="18.140625" customWidth="1"/>
    <col min="10" max="10" width="21.85546875" customWidth="1"/>
    <col min="11" max="11" width="18.5703125" customWidth="1"/>
    <col min="12" max="12" width="5.7109375" customWidth="1"/>
    <col min="13" max="13" width="1.140625" style="1" customWidth="1"/>
    <col min="14" max="14" width="11.140625" customWidth="1"/>
    <col min="15" max="15" width="8.140625" customWidth="1"/>
    <col min="16" max="16" width="59.7109375" customWidth="1"/>
    <col min="17" max="17" width="26.7109375" customWidth="1"/>
    <col min="18" max="18" width="10.85546875" bestFit="1" customWidth="1"/>
  </cols>
  <sheetData>
    <row r="1" spans="1:14" ht="64.5" customHeight="1" x14ac:dyDescent="0.7">
      <c r="A1" s="125" t="s">
        <v>34</v>
      </c>
      <c r="B1" s="125"/>
      <c r="C1" s="125"/>
      <c r="D1" s="125"/>
      <c r="E1" s="125"/>
      <c r="F1" s="125"/>
      <c r="G1" s="125"/>
      <c r="H1" s="125"/>
      <c r="I1" s="125"/>
      <c r="J1" s="125"/>
      <c r="K1" s="125"/>
      <c r="L1" s="125"/>
      <c r="M1" s="125"/>
      <c r="N1" s="125"/>
    </row>
    <row r="2" spans="1:14" ht="29.25" customHeight="1" x14ac:dyDescent="0.25"/>
    <row r="3" spans="1:14" ht="13.5" customHeight="1" x14ac:dyDescent="0.25">
      <c r="A3" s="42" t="s">
        <v>33</v>
      </c>
      <c r="B3" s="126"/>
      <c r="C3" s="126"/>
      <c r="D3" s="126"/>
      <c r="E3" s="126"/>
      <c r="F3" s="126"/>
      <c r="H3" s="43"/>
      <c r="I3" s="43" t="s">
        <v>32</v>
      </c>
    </row>
    <row r="4" spans="1:14" ht="15" customHeight="1" x14ac:dyDescent="0.25">
      <c r="A4" s="42" t="s">
        <v>31</v>
      </c>
      <c r="B4" s="126"/>
      <c r="C4" s="126"/>
      <c r="D4" s="126"/>
      <c r="E4" s="126"/>
      <c r="F4" s="126"/>
      <c r="H4" s="44"/>
      <c r="I4" s="129" t="s">
        <v>30</v>
      </c>
      <c r="J4" s="130"/>
      <c r="K4" s="130"/>
      <c r="L4" s="130"/>
      <c r="M4" s="130"/>
      <c r="N4" s="130"/>
    </row>
    <row r="5" spans="1:14" ht="15" customHeight="1" x14ac:dyDescent="0.25">
      <c r="A5" s="42"/>
      <c r="H5" s="43"/>
      <c r="I5" s="113" t="s">
        <v>29</v>
      </c>
      <c r="J5" s="113"/>
    </row>
    <row r="6" spans="1:14" s="46" customFormat="1" ht="31.5" customHeight="1" x14ac:dyDescent="0.35">
      <c r="A6" s="45" t="s">
        <v>38</v>
      </c>
      <c r="B6" s="148" t="s">
        <v>37</v>
      </c>
      <c r="C6" s="149"/>
      <c r="D6" s="149"/>
      <c r="E6" s="149"/>
    </row>
    <row r="7" spans="1:14" s="46" customFormat="1" ht="31.5" customHeight="1" x14ac:dyDescent="0.25">
      <c r="A7" s="45" t="s">
        <v>28</v>
      </c>
      <c r="B7" s="150" t="s">
        <v>36</v>
      </c>
      <c r="C7" s="151"/>
      <c r="D7" s="151"/>
      <c r="E7" s="151"/>
      <c r="F7" s="151"/>
      <c r="G7" s="151"/>
      <c r="H7" s="151"/>
      <c r="I7" s="151"/>
      <c r="J7" s="151"/>
    </row>
    <row r="8" spans="1:14" ht="32.25" customHeight="1" x14ac:dyDescent="0.25">
      <c r="A8" s="42" t="s">
        <v>27</v>
      </c>
      <c r="B8" s="41"/>
      <c r="I8" s="113"/>
      <c r="J8" s="113"/>
      <c r="K8" s="40"/>
      <c r="L8" s="40"/>
      <c r="M8" s="40"/>
      <c r="N8" s="40"/>
    </row>
    <row r="9" spans="1:14" ht="39" customHeight="1" x14ac:dyDescent="0.25">
      <c r="B9" s="41"/>
      <c r="I9" s="113"/>
      <c r="J9" s="113"/>
      <c r="K9" s="40"/>
      <c r="L9" s="40"/>
      <c r="M9" s="40"/>
      <c r="N9" s="40"/>
    </row>
    <row r="10" spans="1:14" ht="21.75" thickBot="1" x14ac:dyDescent="0.4">
      <c r="A10" s="39" t="s">
        <v>26</v>
      </c>
    </row>
    <row r="11" spans="1:14" s="2" customFormat="1" x14ac:dyDescent="0.25">
      <c r="A11" s="114" t="s">
        <v>25</v>
      </c>
      <c r="B11" s="115"/>
      <c r="C11" s="127" t="str">
        <f>IF(L16&gt;10000000,"6",IF(L16&gt;3000000,"7",IF(L16&gt;1000000,"8","10")))</f>
        <v>7</v>
      </c>
      <c r="D11" s="95" t="s">
        <v>24</v>
      </c>
      <c r="E11" s="95" t="s">
        <v>23</v>
      </c>
      <c r="F11" s="95" t="s">
        <v>22</v>
      </c>
      <c r="G11" s="131" t="s">
        <v>21</v>
      </c>
      <c r="H11" s="133"/>
      <c r="I11" s="144" t="s">
        <v>20</v>
      </c>
      <c r="J11" s="95" t="s">
        <v>19</v>
      </c>
      <c r="K11" s="95" t="s">
        <v>18</v>
      </c>
      <c r="L11" s="131" t="s">
        <v>17</v>
      </c>
      <c r="M11" s="132"/>
      <c r="N11" s="133"/>
    </row>
    <row r="12" spans="1:14" ht="87" customHeight="1" thickBot="1" x14ac:dyDescent="0.3">
      <c r="A12" s="116"/>
      <c r="B12" s="117"/>
      <c r="C12" s="128"/>
      <c r="D12" s="97"/>
      <c r="E12" s="97"/>
      <c r="F12" s="97"/>
      <c r="G12" s="134"/>
      <c r="H12" s="136"/>
      <c r="I12" s="145"/>
      <c r="J12" s="97"/>
      <c r="K12" s="97"/>
      <c r="L12" s="134"/>
      <c r="M12" s="135"/>
      <c r="N12" s="136"/>
    </row>
    <row r="13" spans="1:14" x14ac:dyDescent="0.25">
      <c r="A13" s="96" t="s">
        <v>16</v>
      </c>
      <c r="B13" s="83" t="s">
        <v>39</v>
      </c>
      <c r="C13" s="84"/>
      <c r="D13" s="31">
        <v>3000000</v>
      </c>
      <c r="E13" s="31"/>
      <c r="F13" s="36">
        <f>D13+E13</f>
        <v>3000000</v>
      </c>
      <c r="G13" s="66">
        <v>21</v>
      </c>
      <c r="H13" s="67"/>
      <c r="I13" s="38">
        <f>F13*(1+(G13/100))</f>
        <v>3630000</v>
      </c>
      <c r="J13" s="28">
        <v>0</v>
      </c>
      <c r="K13" s="37">
        <f>I13-L13</f>
        <v>0</v>
      </c>
      <c r="L13" s="64">
        <f>IF(Pomocný!$A$19=TRUE,F13-J13,(F13-J13)*(1+(G13/100)))</f>
        <v>3630000</v>
      </c>
      <c r="M13" s="64"/>
      <c r="N13" s="65"/>
    </row>
    <row r="14" spans="1:14" x14ac:dyDescent="0.25">
      <c r="A14" s="96"/>
      <c r="B14" s="83" t="s">
        <v>40</v>
      </c>
      <c r="C14" s="84"/>
      <c r="D14" s="31">
        <v>200000</v>
      </c>
      <c r="E14" s="31"/>
      <c r="F14" s="36">
        <f>D14+E14</f>
        <v>200000</v>
      </c>
      <c r="G14" s="66">
        <v>21</v>
      </c>
      <c r="H14" s="67"/>
      <c r="I14" s="29">
        <f>F14*(1+(G14/100))</f>
        <v>242000</v>
      </c>
      <c r="J14" s="28">
        <v>0</v>
      </c>
      <c r="K14" s="19">
        <f>I14-L14</f>
        <v>0</v>
      </c>
      <c r="L14" s="73">
        <f>IF(Pomocný!A19=TRUE,F14-J14,(F14-J14)*(1+(G14/100)))</f>
        <v>242000</v>
      </c>
      <c r="M14" s="64"/>
      <c r="N14" s="65"/>
    </row>
    <row r="15" spans="1:14" ht="15.75" thickBot="1" x14ac:dyDescent="0.3">
      <c r="A15" s="96"/>
      <c r="B15" s="163"/>
      <c r="C15" s="164"/>
      <c r="D15" s="26"/>
      <c r="E15" s="35"/>
      <c r="F15" s="34">
        <f>D15+E15</f>
        <v>0</v>
      </c>
      <c r="G15" s="71">
        <v>21</v>
      </c>
      <c r="H15" s="72"/>
      <c r="I15" s="21">
        <f>F15*(1+(G15/100))</f>
        <v>0</v>
      </c>
      <c r="J15" s="28">
        <v>0</v>
      </c>
      <c r="K15" s="19">
        <f>I15-L15</f>
        <v>0</v>
      </c>
      <c r="L15" s="68">
        <f>IF(Pomocný!A19=TRUE,F15-J15,(F15-J15)*(1+(G15/100)))</f>
        <v>0</v>
      </c>
      <c r="M15" s="69"/>
      <c r="N15" s="70"/>
    </row>
    <row r="16" spans="1:14" ht="15.75" thickBot="1" x14ac:dyDescent="0.3">
      <c r="A16" s="96"/>
      <c r="B16" s="165" t="s">
        <v>15</v>
      </c>
      <c r="C16" s="166"/>
      <c r="D16" s="15">
        <f>SUM(D13:D15)</f>
        <v>3200000</v>
      </c>
      <c r="E16" s="15">
        <f>SUM(E13:E15)</f>
        <v>0</v>
      </c>
      <c r="F16" s="15">
        <f>SUM(F13:F15)</f>
        <v>3200000</v>
      </c>
      <c r="G16" s="154"/>
      <c r="H16" s="155"/>
      <c r="I16" s="15">
        <f>SUM(I13:I15)</f>
        <v>3872000</v>
      </c>
      <c r="J16" s="33">
        <f>SUM(J13:J15)</f>
        <v>0</v>
      </c>
      <c r="K16" s="32">
        <f>SUM(K13:K15)</f>
        <v>0</v>
      </c>
      <c r="L16" s="156">
        <f>SUM(L13:N15)</f>
        <v>3872000</v>
      </c>
      <c r="M16" s="157"/>
      <c r="N16" s="158"/>
    </row>
    <row r="17" spans="1:14" x14ac:dyDescent="0.25">
      <c r="A17" s="96"/>
      <c r="B17" s="83" t="s">
        <v>14</v>
      </c>
      <c r="C17" s="84"/>
      <c r="D17" s="28"/>
      <c r="E17" s="31"/>
      <c r="F17" s="30">
        <f t="shared" ref="F17:F24" si="0">D17+E17</f>
        <v>0</v>
      </c>
      <c r="G17" s="66">
        <v>0</v>
      </c>
      <c r="H17" s="67"/>
      <c r="I17" s="29">
        <f t="shared" ref="I17:I24" si="1">F17*(1+(G17/100))</f>
        <v>0</v>
      </c>
      <c r="J17" s="28">
        <v>0</v>
      </c>
      <c r="K17" s="19">
        <f t="shared" ref="K17:K24" si="2">I17-L17</f>
        <v>0</v>
      </c>
      <c r="L17" s="73">
        <f>IF(Pomocný!A119=TRUE,IF((F17-J17)&gt;(L16*(20/100)),(L16*(20/100)),(F17-J17)),IF((F17-J17)*(1+(G17/100))&gt;(L16*(20/100)),(L16*(20/100)),(F17-J17)*(1+(G17/100))))</f>
        <v>0</v>
      </c>
      <c r="M17" s="64"/>
      <c r="N17" s="65"/>
    </row>
    <row r="18" spans="1:14" ht="15.75" thickBot="1" x14ac:dyDescent="0.3">
      <c r="A18" s="97"/>
      <c r="B18" s="162" t="s">
        <v>13</v>
      </c>
      <c r="C18" s="124"/>
      <c r="D18" s="26">
        <v>20000</v>
      </c>
      <c r="E18" s="26"/>
      <c r="F18" s="25">
        <f t="shared" si="0"/>
        <v>20000</v>
      </c>
      <c r="G18" s="71">
        <v>21</v>
      </c>
      <c r="H18" s="72"/>
      <c r="I18" s="27">
        <f t="shared" si="1"/>
        <v>24200</v>
      </c>
      <c r="J18" s="26">
        <v>0</v>
      </c>
      <c r="K18" s="25">
        <f t="shared" si="2"/>
        <v>0</v>
      </c>
      <c r="L18" s="68">
        <f>IF(Pomocný!A19=TRUE,(F18-J18),(F18-J18)*(1+(G18/100)))</f>
        <v>24200</v>
      </c>
      <c r="M18" s="69"/>
      <c r="N18" s="70"/>
    </row>
    <row r="19" spans="1:14" x14ac:dyDescent="0.25">
      <c r="A19" s="95" t="s">
        <v>12</v>
      </c>
      <c r="B19" s="120" t="s">
        <v>11</v>
      </c>
      <c r="C19" s="77"/>
      <c r="D19" s="22">
        <v>10000</v>
      </c>
      <c r="E19" s="22">
        <v>5456465</v>
      </c>
      <c r="F19" s="24">
        <f t="shared" si="0"/>
        <v>5466465</v>
      </c>
      <c r="G19" s="111">
        <v>21</v>
      </c>
      <c r="H19" s="112"/>
      <c r="I19" s="23">
        <f t="shared" si="1"/>
        <v>6614422.6499999994</v>
      </c>
      <c r="J19" s="20">
        <v>0</v>
      </c>
      <c r="K19" s="19">
        <f t="shared" si="2"/>
        <v>0</v>
      </c>
      <c r="L19" s="73">
        <f>IF(Pomocný!$A$19=TRUE,F19-J19,(F19-J19)*(1+(G19/100)))</f>
        <v>6614422.6499999994</v>
      </c>
      <c r="M19" s="64"/>
      <c r="N19" s="65"/>
    </row>
    <row r="20" spans="1:14" x14ac:dyDescent="0.25">
      <c r="A20" s="96"/>
      <c r="B20" s="76" t="s">
        <v>10</v>
      </c>
      <c r="C20" s="77"/>
      <c r="D20" s="22">
        <v>15000</v>
      </c>
      <c r="E20" s="22"/>
      <c r="F20" s="19">
        <f t="shared" si="0"/>
        <v>15000</v>
      </c>
      <c r="G20" s="66">
        <v>21</v>
      </c>
      <c r="H20" s="67"/>
      <c r="I20" s="21">
        <f t="shared" si="1"/>
        <v>18150</v>
      </c>
      <c r="J20" s="20">
        <v>0</v>
      </c>
      <c r="K20" s="19">
        <f t="shared" si="2"/>
        <v>0</v>
      </c>
      <c r="L20" s="73">
        <f>IF(Pomocný!$A$19=TRUE,F20-J20,(F20-J20)*(1+(G20/100)))</f>
        <v>18150</v>
      </c>
      <c r="M20" s="64"/>
      <c r="N20" s="65"/>
    </row>
    <row r="21" spans="1:14" x14ac:dyDescent="0.25">
      <c r="A21" s="96"/>
      <c r="B21" s="76" t="s">
        <v>9</v>
      </c>
      <c r="C21" s="77"/>
      <c r="D21" s="22"/>
      <c r="E21" s="22"/>
      <c r="F21" s="19">
        <f t="shared" si="0"/>
        <v>0</v>
      </c>
      <c r="G21" s="66">
        <v>21</v>
      </c>
      <c r="H21" s="67"/>
      <c r="I21" s="21">
        <f t="shared" si="1"/>
        <v>0</v>
      </c>
      <c r="J21" s="20">
        <v>0</v>
      </c>
      <c r="K21" s="19">
        <f t="shared" si="2"/>
        <v>0</v>
      </c>
      <c r="L21" s="73">
        <f>IF(Pomocný!$A$19=TRUE,F21-J21,(F21-J21)*(1+(G21/100)))</f>
        <v>0</v>
      </c>
      <c r="M21" s="64"/>
      <c r="N21" s="65"/>
    </row>
    <row r="22" spans="1:14" x14ac:dyDescent="0.25">
      <c r="A22" s="96"/>
      <c r="B22" s="76" t="s">
        <v>8</v>
      </c>
      <c r="C22" s="77"/>
      <c r="D22" s="22"/>
      <c r="E22" s="22"/>
      <c r="F22" s="19">
        <f t="shared" si="0"/>
        <v>0</v>
      </c>
      <c r="G22" s="66">
        <v>21</v>
      </c>
      <c r="H22" s="67"/>
      <c r="I22" s="21">
        <f t="shared" si="1"/>
        <v>0</v>
      </c>
      <c r="J22" s="20">
        <v>0</v>
      </c>
      <c r="K22" s="19">
        <f t="shared" si="2"/>
        <v>0</v>
      </c>
      <c r="L22" s="73">
        <f>IF(Pomocný!$A$19=TRUE,F22-J22,(F22-J22)*(1+(G22/100)))</f>
        <v>0</v>
      </c>
      <c r="M22" s="64"/>
      <c r="N22" s="65"/>
    </row>
    <row r="23" spans="1:14" x14ac:dyDescent="0.25">
      <c r="A23" s="96"/>
      <c r="B23" s="76" t="s">
        <v>7</v>
      </c>
      <c r="C23" s="77"/>
      <c r="D23" s="22"/>
      <c r="E23" s="22"/>
      <c r="F23" s="19">
        <f t="shared" si="0"/>
        <v>0</v>
      </c>
      <c r="G23" s="66">
        <v>21</v>
      </c>
      <c r="H23" s="67"/>
      <c r="I23" s="21">
        <f t="shared" si="1"/>
        <v>0</v>
      </c>
      <c r="J23" s="20">
        <v>0</v>
      </c>
      <c r="K23" s="19">
        <f t="shared" si="2"/>
        <v>0</v>
      </c>
      <c r="L23" s="73">
        <f>IF(Pomocný!$A$19=TRUE,F23-J23,(F23-J23)*(1+(G23/100)))</f>
        <v>0</v>
      </c>
      <c r="M23" s="64"/>
      <c r="N23" s="65"/>
    </row>
    <row r="24" spans="1:14" ht="15.75" thickBot="1" x14ac:dyDescent="0.3">
      <c r="A24" s="96"/>
      <c r="B24" s="152" t="s">
        <v>6</v>
      </c>
      <c r="C24" s="153"/>
      <c r="D24" s="22"/>
      <c r="E24" s="22"/>
      <c r="F24" s="19">
        <f t="shared" si="0"/>
        <v>0</v>
      </c>
      <c r="G24" s="71">
        <v>21</v>
      </c>
      <c r="H24" s="72"/>
      <c r="I24" s="21">
        <f t="shared" si="1"/>
        <v>0</v>
      </c>
      <c r="J24" s="20">
        <v>0</v>
      </c>
      <c r="K24" s="19">
        <f t="shared" si="2"/>
        <v>0</v>
      </c>
      <c r="L24" s="73">
        <f>IF(Pomocný!$A$19=TRUE,F24-J24,(F24-J24)*(1+(G24/100)))</f>
        <v>0</v>
      </c>
      <c r="M24" s="64"/>
      <c r="N24" s="65"/>
    </row>
    <row r="25" spans="1:14" ht="15.75" thickBot="1" x14ac:dyDescent="0.3">
      <c r="A25" s="97"/>
      <c r="B25" s="18" t="s">
        <v>5</v>
      </c>
      <c r="C25" s="17"/>
      <c r="D25" s="16">
        <f>SUM(D19:D24)</f>
        <v>25000</v>
      </c>
      <c r="E25" s="16">
        <f>SUM(E19:E24)</f>
        <v>5456465</v>
      </c>
      <c r="F25" s="16">
        <f>SUM(F19:F24)</f>
        <v>5481465</v>
      </c>
      <c r="G25" s="154"/>
      <c r="H25" s="155"/>
      <c r="I25" s="15">
        <f>SUM(I19:I24)</f>
        <v>6632572.6499999994</v>
      </c>
      <c r="J25" s="14">
        <f>SUM(J19:J24)</f>
        <v>0</v>
      </c>
      <c r="K25" s="14">
        <f>SUM(K19:K24)</f>
        <v>0</v>
      </c>
      <c r="L25" s="156">
        <f>SUM(L19:N24)</f>
        <v>6632572.6499999994</v>
      </c>
      <c r="M25" s="157"/>
      <c r="N25" s="158"/>
    </row>
    <row r="26" spans="1:14" s="1" customFormat="1" ht="15.75" thickBot="1" x14ac:dyDescent="0.3">
      <c r="A26" s="159" t="s">
        <v>4</v>
      </c>
      <c r="B26" s="160"/>
      <c r="C26" s="161"/>
      <c r="D26" s="13">
        <f>D25+D18+D16+D17</f>
        <v>3245000</v>
      </c>
      <c r="E26" s="13">
        <f>E25+E18+E16+E17</f>
        <v>5456465</v>
      </c>
      <c r="F26" s="13">
        <f>F25+F18+F16+F17</f>
        <v>8701465</v>
      </c>
      <c r="G26" s="103"/>
      <c r="H26" s="104"/>
      <c r="I26" s="13">
        <f>I25+I18+I16+I17</f>
        <v>10528772.649999999</v>
      </c>
      <c r="J26" s="13">
        <f>J25+J18+J16+J17</f>
        <v>0</v>
      </c>
      <c r="K26" s="13">
        <f>K25+K18+K16+K17</f>
        <v>0</v>
      </c>
      <c r="L26" s="108">
        <f>L16+L18+L17+L25</f>
        <v>10528772.649999999</v>
      </c>
      <c r="M26" s="109"/>
      <c r="N26" s="110"/>
    </row>
    <row r="27" spans="1:14" ht="34.5" customHeight="1" x14ac:dyDescent="0.25"/>
    <row r="28" spans="1:14" ht="34.5" customHeight="1" x14ac:dyDescent="0.25">
      <c r="A28" s="2" t="s">
        <v>41</v>
      </c>
      <c r="B28">
        <f>((D13*70)+(D14*85))/D16</f>
        <v>70.9375</v>
      </c>
    </row>
    <row r="29" spans="1:14" ht="34.5" customHeight="1" thickBot="1" x14ac:dyDescent="0.3">
      <c r="A29" s="2" t="s">
        <v>42</v>
      </c>
      <c r="B29">
        <f>IF(B28&lt;75,70,IF(B28&lt;80,75,IF(B28&lt;85,80,85)))</f>
        <v>70</v>
      </c>
    </row>
    <row r="30" spans="1:14" ht="18" customHeight="1" x14ac:dyDescent="0.25">
      <c r="D30" s="12"/>
      <c r="E30" s="12"/>
      <c r="G30" s="92" t="s">
        <v>3</v>
      </c>
      <c r="H30" s="93"/>
      <c r="I30" s="93"/>
      <c r="J30" s="93"/>
      <c r="K30" s="93"/>
      <c r="L30" s="93"/>
      <c r="M30" s="93"/>
      <c r="N30" s="94"/>
    </row>
    <row r="31" spans="1:14" ht="23.25" customHeight="1" thickBot="1" x14ac:dyDescent="0.3">
      <c r="D31" s="12"/>
      <c r="E31" s="12"/>
      <c r="G31" s="86"/>
      <c r="H31" s="87"/>
      <c r="I31" s="87"/>
      <c r="J31" s="87"/>
      <c r="K31" s="87"/>
      <c r="L31" s="87"/>
      <c r="M31" s="87"/>
      <c r="N31" s="88"/>
    </row>
    <row r="32" spans="1:14" s="3" customFormat="1" ht="21" customHeight="1" x14ac:dyDescent="0.25">
      <c r="A32" s="146" t="s">
        <v>2</v>
      </c>
      <c r="B32" s="147"/>
      <c r="C32" s="11">
        <f>I26</f>
        <v>10528772.649999999</v>
      </c>
      <c r="D32" s="10"/>
      <c r="E32" s="10"/>
      <c r="G32" s="86"/>
      <c r="H32" s="87"/>
      <c r="I32" s="87"/>
      <c r="J32" s="87"/>
      <c r="K32" s="87"/>
      <c r="L32" s="87"/>
      <c r="M32" s="87"/>
      <c r="N32" s="88"/>
    </row>
    <row r="33" spans="1:14" s="3" customFormat="1" ht="21" customHeight="1" x14ac:dyDescent="0.25">
      <c r="A33" s="9" t="s">
        <v>1</v>
      </c>
      <c r="B33" s="8"/>
      <c r="C33" s="7">
        <f>L26</f>
        <v>10528772.649999999</v>
      </c>
      <c r="G33" s="86"/>
      <c r="H33" s="87"/>
      <c r="I33" s="87"/>
      <c r="J33" s="87"/>
      <c r="K33" s="87"/>
      <c r="L33" s="87"/>
      <c r="M33" s="87"/>
      <c r="N33" s="88"/>
    </row>
    <row r="34" spans="1:14" s="3" customFormat="1" ht="21" customHeight="1" thickBot="1" x14ac:dyDescent="0.3">
      <c r="A34" s="6" t="s">
        <v>0</v>
      </c>
      <c r="B34" s="5"/>
      <c r="C34" s="4">
        <f>C32-C33</f>
        <v>0</v>
      </c>
      <c r="G34" s="89"/>
      <c r="H34" s="90"/>
      <c r="I34" s="90"/>
      <c r="J34" s="90"/>
      <c r="K34" s="90"/>
      <c r="L34" s="90"/>
      <c r="M34" s="90"/>
      <c r="N34" s="91"/>
    </row>
    <row r="35" spans="1:14" ht="36.75" customHeight="1" x14ac:dyDescent="0.25"/>
    <row r="36" spans="1:14" ht="67.5" customHeight="1" x14ac:dyDescent="0.25"/>
  </sheetData>
  <mergeCells count="64">
    <mergeCell ref="A1:N1"/>
    <mergeCell ref="B3:F3"/>
    <mergeCell ref="B4:F4"/>
    <mergeCell ref="I4:N4"/>
    <mergeCell ref="I8:J9"/>
    <mergeCell ref="A11:B12"/>
    <mergeCell ref="C11:C12"/>
    <mergeCell ref="D11:D12"/>
    <mergeCell ref="E11:E12"/>
    <mergeCell ref="F11:F12"/>
    <mergeCell ref="G11:H12"/>
    <mergeCell ref="I11:I12"/>
    <mergeCell ref="J11:J12"/>
    <mergeCell ref="K11:K12"/>
    <mergeCell ref="L11:N12"/>
    <mergeCell ref="A13:A18"/>
    <mergeCell ref="B13:C13"/>
    <mergeCell ref="G13:H13"/>
    <mergeCell ref="L13:N13"/>
    <mergeCell ref="B14:C14"/>
    <mergeCell ref="G14:H14"/>
    <mergeCell ref="L14:N14"/>
    <mergeCell ref="B15:C15"/>
    <mergeCell ref="G15:H15"/>
    <mergeCell ref="L15:N15"/>
    <mergeCell ref="B16:C16"/>
    <mergeCell ref="G16:H16"/>
    <mergeCell ref="L16:N16"/>
    <mergeCell ref="B17:C17"/>
    <mergeCell ref="G17:H17"/>
    <mergeCell ref="L17:N17"/>
    <mergeCell ref="B18:C18"/>
    <mergeCell ref="G18:H18"/>
    <mergeCell ref="L18:N18"/>
    <mergeCell ref="L22:N22"/>
    <mergeCell ref="B23:C23"/>
    <mergeCell ref="G23:H23"/>
    <mergeCell ref="L23:N23"/>
    <mergeCell ref="A19:A25"/>
    <mergeCell ref="B19:C19"/>
    <mergeCell ref="G19:H19"/>
    <mergeCell ref="L19:N19"/>
    <mergeCell ref="B20:C20"/>
    <mergeCell ref="G20:H20"/>
    <mergeCell ref="L20:N20"/>
    <mergeCell ref="B21:C21"/>
    <mergeCell ref="G21:H21"/>
    <mergeCell ref="L21:N21"/>
    <mergeCell ref="G30:N30"/>
    <mergeCell ref="G31:N34"/>
    <mergeCell ref="A32:B32"/>
    <mergeCell ref="I5:J5"/>
    <mergeCell ref="B6:E6"/>
    <mergeCell ref="B7:J7"/>
    <mergeCell ref="B24:C24"/>
    <mergeCell ref="G24:H24"/>
    <mergeCell ref="L24:N24"/>
    <mergeCell ref="G25:H25"/>
    <mergeCell ref="L25:N25"/>
    <mergeCell ref="A26:C26"/>
    <mergeCell ref="G26:H26"/>
    <mergeCell ref="L26:N26"/>
    <mergeCell ref="B22:C22"/>
    <mergeCell ref="G22:H22"/>
  </mergeCells>
  <conditionalFormatting sqref="D19:E19">
    <cfRule type="expression" dxfId="3" priority="9">
      <formula>#REF!=1</formula>
    </cfRule>
  </conditionalFormatting>
  <conditionalFormatting sqref="D21:E21">
    <cfRule type="expression" dxfId="2" priority="10">
      <formula>#REF!=10</formula>
    </cfRule>
  </conditionalFormatting>
  <conditionalFormatting sqref="D20:E20">
    <cfRule type="expression" dxfId="1" priority="11">
      <formula>#REF!=10</formula>
    </cfRule>
    <cfRule type="expression" dxfId="0" priority="12">
      <formula>#REF!=1</formula>
    </cfRule>
  </conditionalFormatting>
  <printOptions horizontalCentered="1" verticalCentered="1"/>
  <pageMargins left="0" right="0" top="0" bottom="0" header="0" footer="0"/>
  <pageSetup paperSize="9" scale="62"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9525</xdr:colOff>
                    <xdr:row>7</xdr:row>
                    <xdr:rowOff>28575</xdr:rowOff>
                  </from>
                  <to>
                    <xdr:col>5</xdr:col>
                    <xdr:colOff>219075</xdr:colOff>
                    <xdr:row>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4:B19"/>
  <sheetViews>
    <sheetView workbookViewId="0">
      <selection activeCell="B5" sqref="B5"/>
    </sheetView>
  </sheetViews>
  <sheetFormatPr defaultRowHeight="15" x14ac:dyDescent="0.25"/>
  <cols>
    <col min="1" max="1" width="13.140625" customWidth="1"/>
    <col min="2" max="2" width="14.42578125" customWidth="1"/>
  </cols>
  <sheetData>
    <row r="4" spans="1:2" x14ac:dyDescent="0.25">
      <c r="A4">
        <v>1</v>
      </c>
      <c r="B4" s="48" t="s">
        <v>45</v>
      </c>
    </row>
    <row r="5" spans="1:2" x14ac:dyDescent="0.25">
      <c r="B5" s="48" t="s">
        <v>46</v>
      </c>
    </row>
    <row r="6" spans="1:2" x14ac:dyDescent="0.25">
      <c r="B6" s="48"/>
    </row>
    <row r="7" spans="1:2" x14ac:dyDescent="0.25">
      <c r="B7" s="48"/>
    </row>
    <row r="8" spans="1:2" x14ac:dyDescent="0.25">
      <c r="B8" s="49"/>
    </row>
    <row r="9" spans="1:2" x14ac:dyDescent="0.25">
      <c r="B9" s="48"/>
    </row>
    <row r="10" spans="1:2" x14ac:dyDescent="0.25">
      <c r="B10" s="48"/>
    </row>
    <row r="11" spans="1:2" x14ac:dyDescent="0.25">
      <c r="B11" s="48"/>
    </row>
    <row r="12" spans="1:2" x14ac:dyDescent="0.25">
      <c r="B12" s="50"/>
    </row>
    <row r="13" spans="1:2" x14ac:dyDescent="0.25">
      <c r="B13" s="49"/>
    </row>
    <row r="15" spans="1:2" x14ac:dyDescent="0.25">
      <c r="A15">
        <v>1</v>
      </c>
      <c r="B15" s="49" t="s">
        <v>43</v>
      </c>
    </row>
    <row r="16" spans="1:2" x14ac:dyDescent="0.25">
      <c r="B16" s="49" t="s">
        <v>44</v>
      </c>
    </row>
    <row r="18" spans="1:2" x14ac:dyDescent="0.25">
      <c r="A18" t="b">
        <v>0</v>
      </c>
      <c r="B18" t="b">
        <v>0</v>
      </c>
    </row>
    <row r="19" spans="1:2" x14ac:dyDescent="0.25">
      <c r="A19" t="b">
        <v>0</v>
      </c>
    </row>
  </sheetData>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Kumulativní rozpočet projektu</vt:lpstr>
      <vt:lpstr>Kumulativní rozpočet projek (2)</vt:lpstr>
      <vt:lpstr>Pomocný</vt:lpstr>
      <vt:lpstr>'Kumulativní rozpočet projek (2)'!Nazvy</vt:lpstr>
      <vt:lpstr>Nazvy</vt:lpstr>
      <vt:lpstr>'Kumulativní rozpočet projek (2)'!Oblast_tisku</vt:lpstr>
      <vt:lpstr>'Kumulativní rozpočet projektu'!Oblast_tisku</vt:lpstr>
    </vt:vector>
  </TitlesOfParts>
  <Company>SFZP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Kapkova Kvetoslava</dc:creator>
  <cp:lastModifiedBy>Žigmundová Martina</cp:lastModifiedBy>
  <cp:lastPrinted>2021-10-11T09:33:28Z</cp:lastPrinted>
  <dcterms:created xsi:type="dcterms:W3CDTF">2016-01-28T15:16:11Z</dcterms:created>
  <dcterms:modified xsi:type="dcterms:W3CDTF">2023-06-19T09:23:15Z</dcterms:modified>
</cp:coreProperties>
</file>